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<sst xmlns="http://schemas.openxmlformats.org/spreadsheetml/2006/main" count="4189" uniqueCount="973">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</sst>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6" sqref="B1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43646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43672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43646</v>
      </c>
    </row>
    <row r="11" spans="1:2" ht="15">
      <c r="A11" s="7" t="s">
        <v>950</v>
      </c>
      <c r="B11" s="547">
        <v>43672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/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0.0693570847780779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0.1587142032209081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0.0656929137343425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0.046461977686229824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1.0831869130566496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0.7745419245237228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0.7640542929949555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0.27314646280791166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0.27314646280791166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0.9333874189805728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0.6698951928976596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0.5417552800509629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2.4160018820711335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0.7072601144488548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9016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0.1928267425198366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0.17078718723197972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6.166211790393013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"Спиди" АД</v>
      </c>
      <c r="B4" s="99" t="str">
        <f t="shared" si="1"/>
        <v>131371780</v>
      </c>
      <c r="C4" s="550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36477</v>
      </c>
    </row>
    <row r="5" spans="1:8" ht="15">
      <c r="A5" s="99" t="str">
        <f t="shared" si="0"/>
        <v>"Спиди" АД</v>
      </c>
      <c r="B5" s="99" t="str">
        <f t="shared" si="1"/>
        <v>131371780</v>
      </c>
      <c r="C5" s="550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7143</v>
      </c>
    </row>
    <row r="6" spans="1:8" ht="15">
      <c r="A6" s="99" t="str">
        <f t="shared" si="0"/>
        <v>"Спиди" АД</v>
      </c>
      <c r="B6" s="99" t="str">
        <f t="shared" si="1"/>
        <v>131371780</v>
      </c>
      <c r="C6" s="550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"Спиди" АД</v>
      </c>
      <c r="B7" s="99" t="str">
        <f t="shared" si="1"/>
        <v>131371780</v>
      </c>
      <c r="C7" s="550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23668</v>
      </c>
    </row>
    <row r="8" spans="1:8" ht="15">
      <c r="A8" s="99" t="str">
        <f t="shared" si="0"/>
        <v>"Спиди" АД</v>
      </c>
      <c r="B8" s="99" t="str">
        <f t="shared" si="1"/>
        <v>131371780</v>
      </c>
      <c r="C8" s="550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"Спиди" АД</v>
      </c>
      <c r="B9" s="99" t="str">
        <f t="shared" si="1"/>
        <v>131371780</v>
      </c>
      <c r="C9" s="550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7720</v>
      </c>
    </row>
    <row r="11" spans="1:8" ht="1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75008</v>
      </c>
    </row>
    <row r="12" spans="1:8" ht="1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16077</v>
      </c>
    </row>
    <row r="15" spans="1:8" ht="1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4139</v>
      </c>
    </row>
    <row r="16" spans="1:8" ht="1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18804</v>
      </c>
    </row>
    <row r="18" spans="1:8" ht="1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39020</v>
      </c>
    </row>
    <row r="19" spans="1:8" ht="1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543</v>
      </c>
    </row>
    <row r="38" spans="1:8" ht="1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543</v>
      </c>
    </row>
    <row r="39" spans="1:8" ht="1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470</v>
      </c>
    </row>
    <row r="41" spans="1:8" ht="1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115041</v>
      </c>
    </row>
    <row r="42" spans="1:8" ht="1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605</v>
      </c>
    </row>
    <row r="43" spans="1:8" ht="1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605</v>
      </c>
    </row>
    <row r="49" spans="1:8" ht="1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387</v>
      </c>
    </row>
    <row r="50" spans="1:8" ht="1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24652</v>
      </c>
    </row>
    <row r="51" spans="1:8" ht="1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439</v>
      </c>
    </row>
    <row r="55" spans="1:8" ht="1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2841</v>
      </c>
    </row>
    <row r="57" spans="1:8" ht="1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28319</v>
      </c>
    </row>
    <row r="58" spans="1:8" ht="1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282</v>
      </c>
    </row>
    <row r="66" spans="1:8" ht="1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15475</v>
      </c>
    </row>
    <row r="67" spans="1:8" ht="1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15757</v>
      </c>
    </row>
    <row r="70" spans="1:8" ht="1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44681</v>
      </c>
    </row>
    <row r="72" spans="1:8" ht="1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159722</v>
      </c>
    </row>
    <row r="73" spans="1:8" ht="1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-345</v>
      </c>
    </row>
    <row r="83" spans="1:8" ht="1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-883</v>
      </c>
    </row>
    <row r="86" spans="1:8" ht="1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19220</v>
      </c>
    </row>
    <row r="87" spans="1:8" ht="1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14738</v>
      </c>
    </row>
    <row r="88" spans="1:8" ht="1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14738</v>
      </c>
    </row>
    <row r="89" spans="1:8" ht="1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7421</v>
      </c>
    </row>
    <row r="92" spans="1:8" ht="1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22159</v>
      </c>
    </row>
    <row r="94" spans="1:8" ht="1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46757</v>
      </c>
    </row>
    <row r="95" spans="1:8" ht="1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42496</v>
      </c>
    </row>
    <row r="98" spans="1:8" ht="1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10436</v>
      </c>
    </row>
    <row r="102" spans="1:8" ht="1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52932</v>
      </c>
    </row>
    <row r="103" spans="1:8" ht="1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2168</v>
      </c>
    </row>
    <row r="106" spans="1:8" ht="1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178</v>
      </c>
    </row>
    <row r="107" spans="1:8" ht="1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55278</v>
      </c>
    </row>
    <row r="108" spans="1:8" ht="1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19550</v>
      </c>
    </row>
    <row r="109" spans="1:8" ht="1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21631</v>
      </c>
    </row>
    <row r="111" spans="1:8" ht="1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610</v>
      </c>
    </row>
    <row r="112" spans="1:8" ht="1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13632</v>
      </c>
    </row>
    <row r="114" spans="1:8" ht="1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4445</v>
      </c>
    </row>
    <row r="116" spans="1:8" ht="1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1550</v>
      </c>
    </row>
    <row r="117" spans="1:8" ht="1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1394</v>
      </c>
    </row>
    <row r="118" spans="1:8" ht="1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16227</v>
      </c>
    </row>
    <row r="119" spans="1:8" ht="1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57408</v>
      </c>
    </row>
    <row r="121" spans="1:8" ht="1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279</v>
      </c>
    </row>
    <row r="124" spans="1:8" ht="1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57687</v>
      </c>
    </row>
    <row r="125" spans="1:8" ht="1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159722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4460</v>
      </c>
    </row>
    <row r="128" spans="1:8" ht="1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59464</v>
      </c>
    </row>
    <row r="129" spans="1:8" ht="1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9304</v>
      </c>
    </row>
    <row r="130" spans="1:8" ht="1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18825</v>
      </c>
    </row>
    <row r="131" spans="1:8" ht="1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3873</v>
      </c>
    </row>
    <row r="132" spans="1:8" ht="1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1863</v>
      </c>
    </row>
    <row r="135" spans="1:8" ht="1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97789</v>
      </c>
    </row>
    <row r="138" spans="1:8" ht="1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778</v>
      </c>
    </row>
    <row r="139" spans="1:8" ht="1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417</v>
      </c>
    </row>
    <row r="141" spans="1:8" ht="1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46</v>
      </c>
    </row>
    <row r="142" spans="1:8" ht="1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1241</v>
      </c>
    </row>
    <row r="143" spans="1:8" ht="1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99030</v>
      </c>
    </row>
    <row r="144" spans="1:8" ht="1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8238</v>
      </c>
    </row>
    <row r="145" spans="1:8" ht="1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99030</v>
      </c>
    </row>
    <row r="148" spans="1:8" ht="1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8238</v>
      </c>
    </row>
    <row r="149" spans="1:8" ht="1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817</v>
      </c>
    </row>
    <row r="150" spans="1:8" ht="1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817</v>
      </c>
    </row>
    <row r="151" spans="1:8" ht="1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7421</v>
      </c>
    </row>
    <row r="154" spans="1:8" ht="1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7421</v>
      </c>
    </row>
    <row r="156" spans="1:8" ht="1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107268</v>
      </c>
    </row>
    <row r="157" spans="1:8" ht="1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101902</v>
      </c>
    </row>
    <row r="160" spans="1:8" ht="1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5095</v>
      </c>
    </row>
    <row r="161" spans="1:8" ht="1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106997</v>
      </c>
    </row>
    <row r="162" spans="1:8" ht="1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160</v>
      </c>
    </row>
    <row r="163" spans="1:8" ht="1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111</v>
      </c>
    </row>
    <row r="165" spans="1:8" ht="1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111</v>
      </c>
    </row>
    <row r="170" spans="1:8" ht="1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107268</v>
      </c>
    </row>
    <row r="171" spans="1:8" ht="1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107268</v>
      </c>
    </row>
    <row r="175" spans="1:8" ht="1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107268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120845</v>
      </c>
    </row>
    <row r="182" spans="1:8" ht="1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-80330</v>
      </c>
    </row>
    <row r="183" spans="1:8" ht="1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-20957</v>
      </c>
    </row>
    <row r="185" spans="1:8" ht="1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-5774</v>
      </c>
    </row>
    <row r="186" spans="1:8" ht="1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-1135</v>
      </c>
    </row>
    <row r="187" spans="1:8" ht="1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-38</v>
      </c>
    </row>
    <row r="190" spans="1:8" ht="1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-55</v>
      </c>
    </row>
    <row r="191" spans="1:8" ht="1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12556</v>
      </c>
    </row>
    <row r="192" spans="1:8" ht="1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-1862</v>
      </c>
    </row>
    <row r="193" spans="1:8" ht="1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837</v>
      </c>
    </row>
    <row r="194" spans="1:8" ht="1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-5558</v>
      </c>
    </row>
    <row r="198" spans="1:8" ht="1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-6583</v>
      </c>
    </row>
    <row r="203" spans="1:8" ht="1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787</v>
      </c>
    </row>
    <row r="206" spans="1:8" ht="1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-1482</v>
      </c>
    </row>
    <row r="207" spans="1:8" ht="1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-4217</v>
      </c>
    </row>
    <row r="208" spans="1:8" ht="1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-393</v>
      </c>
    </row>
    <row r="209" spans="1:8" ht="1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-5305</v>
      </c>
    </row>
    <row r="212" spans="1:8" ht="1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43646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668</v>
      </c>
    </row>
    <row r="213" spans="1:8" ht="1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43646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15089</v>
      </c>
    </row>
    <row r="214" spans="1:8" ht="1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43646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15757</v>
      </c>
    </row>
    <row r="215" spans="1:8" ht="1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43646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43646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43646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5378</v>
      </c>
    </row>
    <row r="219" spans="1:8" ht="1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43646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43646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43646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43646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5378</v>
      </c>
    </row>
    <row r="223" spans="1:8" ht="1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43646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43646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43646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43646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43646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43646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43646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43646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43646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43646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43646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43646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43646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43646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43646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43646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43646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43646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43646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43646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43646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43646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43646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43646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43646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43646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43646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43646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43646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43646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43646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43646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43646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43646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43646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43646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43646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43646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43646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43646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43646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43646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43646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43646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43646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43646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43646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43646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43646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43646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43646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43646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43646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43646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43646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43646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43646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43646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43646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43646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43646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43646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538</v>
      </c>
    </row>
    <row r="285" spans="1:8" ht="1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43646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43646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43646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43646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538</v>
      </c>
    </row>
    <row r="289" spans="1:8" ht="1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43646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43646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43646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43646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43646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43646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43646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43646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43646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43646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43646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43646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43646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43646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43646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43646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43646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43646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43646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43646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43646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43646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43646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43646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43646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43646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43646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43646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43646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43646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43646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43646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43646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43646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43646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43646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43646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43646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43646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43646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-776</v>
      </c>
    </row>
    <row r="329" spans="1:8" ht="1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43646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43646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43646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43646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-776</v>
      </c>
    </row>
    <row r="333" spans="1:8" ht="1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43646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43646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43646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43646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43646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43646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43646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43646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43646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43646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43646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43646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43646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-107</v>
      </c>
    </row>
    <row r="346" spans="1:8" ht="1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43646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-883</v>
      </c>
    </row>
    <row r="347" spans="1:8" ht="1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43646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43646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43646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-883</v>
      </c>
    </row>
    <row r="350" spans="1:8" ht="1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43646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24090</v>
      </c>
    </row>
    <row r="351" spans="1:8" ht="1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43646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43646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43646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43646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24090</v>
      </c>
    </row>
    <row r="355" spans="1:8" ht="1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43646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7421</v>
      </c>
    </row>
    <row r="356" spans="1:8" ht="1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43646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-7529</v>
      </c>
    </row>
    <row r="357" spans="1:8" ht="1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43646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-7529</v>
      </c>
    </row>
    <row r="358" spans="1:8" ht="1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43646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43646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-1823</v>
      </c>
    </row>
    <row r="360" spans="1:8" ht="1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43646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43646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43646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43646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43646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43646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43646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43646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43646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22159</v>
      </c>
    </row>
    <row r="369" spans="1:8" ht="1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43646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43646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43646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22159</v>
      </c>
    </row>
    <row r="372" spans="1:8" ht="1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43646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43646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43646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43646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43646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43646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43646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43646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43646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43646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43646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43646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43646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43646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43646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43646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43646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43646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43646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43646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43646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43646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43646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43646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43646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43646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43646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43646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43646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43646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43646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43646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43646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43646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43646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43646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43646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43646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43646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43646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43646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43646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43646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43646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43646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48795</v>
      </c>
    </row>
    <row r="417" spans="1:8" ht="1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43646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43646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43646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43646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48795</v>
      </c>
    </row>
    <row r="421" spans="1:8" ht="1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43646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7421</v>
      </c>
    </row>
    <row r="422" spans="1:8" ht="1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43646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-7529</v>
      </c>
    </row>
    <row r="423" spans="1:8" ht="1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43646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-7529</v>
      </c>
    </row>
    <row r="424" spans="1:8" ht="1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43646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43646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-1823</v>
      </c>
    </row>
    <row r="426" spans="1:8" ht="1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43646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43646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43646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43646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43646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43646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43646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43646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-107</v>
      </c>
    </row>
    <row r="434" spans="1:8" ht="1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43646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46757</v>
      </c>
    </row>
    <row r="435" spans="1:8" ht="1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43646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43646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43646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46757</v>
      </c>
    </row>
    <row r="438" spans="1:8" ht="1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43646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43646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43646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43646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43646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43646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43646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43646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43646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43646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43646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43646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43646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43646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43646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43646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43646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43646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43646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43646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43646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43646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43646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43646</v>
      </c>
      <c r="D462" s="99" t="s">
        <v>526</v>
      </c>
      <c r="E462" s="482">
        <v>1</v>
      </c>
      <c r="F462" s="99" t="s">
        <v>525</v>
      </c>
      <c r="H462" s="99">
        <f>'Справка 6'!D12</f>
        <v>45901</v>
      </c>
    </row>
    <row r="463" spans="1:8" ht="1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43646</v>
      </c>
      <c r="D463" s="99" t="s">
        <v>529</v>
      </c>
      <c r="E463" s="482">
        <v>1</v>
      </c>
      <c r="F463" s="99" t="s">
        <v>528</v>
      </c>
      <c r="H463" s="99">
        <f>'Справка 6'!D13</f>
        <v>13038</v>
      </c>
    </row>
    <row r="464" spans="1:8" ht="1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43646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43646</v>
      </c>
      <c r="D465" s="99" t="s">
        <v>535</v>
      </c>
      <c r="E465" s="482">
        <v>1</v>
      </c>
      <c r="F465" s="99" t="s">
        <v>534</v>
      </c>
      <c r="H465" s="99">
        <f>'Справка 6'!D15</f>
        <v>43857</v>
      </c>
    </row>
    <row r="466" spans="1:8" ht="1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43646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43646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43646</v>
      </c>
      <c r="D468" s="99" t="s">
        <v>543</v>
      </c>
      <c r="E468" s="482">
        <v>1</v>
      </c>
      <c r="F468" s="99" t="s">
        <v>542</v>
      </c>
      <c r="H468" s="99">
        <f>'Справка 6'!D18</f>
        <v>16416</v>
      </c>
    </row>
    <row r="469" spans="1:8" ht="1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43646</v>
      </c>
      <c r="D469" s="99" t="s">
        <v>545</v>
      </c>
      <c r="E469" s="482">
        <v>1</v>
      </c>
      <c r="F469" s="99" t="s">
        <v>804</v>
      </c>
      <c r="H469" s="99">
        <f>'Справка 6'!D19</f>
        <v>119212</v>
      </c>
    </row>
    <row r="470" spans="1:8" ht="1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43646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43646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43646</v>
      </c>
      <c r="D472" s="99" t="s">
        <v>553</v>
      </c>
      <c r="E472" s="482">
        <v>1</v>
      </c>
      <c r="F472" s="99" t="s">
        <v>552</v>
      </c>
      <c r="H472" s="99">
        <f>'Справка 6'!D23</f>
        <v>19483</v>
      </c>
    </row>
    <row r="473" spans="1:8" ht="1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43646</v>
      </c>
      <c r="D473" s="99" t="s">
        <v>555</v>
      </c>
      <c r="E473" s="482">
        <v>1</v>
      </c>
      <c r="F473" s="99" t="s">
        <v>554</v>
      </c>
      <c r="H473" s="99">
        <f>'Справка 6'!D24</f>
        <v>11348</v>
      </c>
    </row>
    <row r="474" spans="1:8" ht="1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43646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43646</v>
      </c>
      <c r="D475" s="99" t="s">
        <v>558</v>
      </c>
      <c r="E475" s="482">
        <v>1</v>
      </c>
      <c r="F475" s="99" t="s">
        <v>542</v>
      </c>
      <c r="H475" s="99">
        <f>'Справка 6'!D26</f>
        <v>18804</v>
      </c>
    </row>
    <row r="476" spans="1:8" ht="1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43646</v>
      </c>
      <c r="D476" s="99" t="s">
        <v>560</v>
      </c>
      <c r="E476" s="482">
        <v>1</v>
      </c>
      <c r="F476" s="99" t="s">
        <v>838</v>
      </c>
      <c r="H476" s="99">
        <f>'Справка 6'!D27</f>
        <v>49635</v>
      </c>
    </row>
    <row r="477" spans="1:8" ht="1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43646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43646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43646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43646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43646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43646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43646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43646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43646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43646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43646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43646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43646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43646</v>
      </c>
      <c r="D490" s="99" t="s">
        <v>583</v>
      </c>
      <c r="E490" s="482">
        <v>1</v>
      </c>
      <c r="F490" s="99" t="s">
        <v>582</v>
      </c>
      <c r="H490" s="99">
        <f>'Справка 6'!D42</f>
        <v>168847</v>
      </c>
    </row>
    <row r="491" spans="1:8" ht="1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43646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43646</v>
      </c>
      <c r="D492" s="99" t="s">
        <v>526</v>
      </c>
      <c r="E492" s="482">
        <v>2</v>
      </c>
      <c r="F492" s="99" t="s">
        <v>525</v>
      </c>
      <c r="H492" s="99">
        <f>'Справка 6'!E12</f>
        <v>308</v>
      </c>
    </row>
    <row r="493" spans="1:8" ht="1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43646</v>
      </c>
      <c r="D493" s="99" t="s">
        <v>529</v>
      </c>
      <c r="E493" s="482">
        <v>2</v>
      </c>
      <c r="F493" s="99" t="s">
        <v>528</v>
      </c>
      <c r="H493" s="99">
        <f>'Справка 6'!E13</f>
        <v>500</v>
      </c>
    </row>
    <row r="494" spans="1:8" ht="1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43646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43646</v>
      </c>
      <c r="D495" s="99" t="s">
        <v>535</v>
      </c>
      <c r="E495" s="482">
        <v>2</v>
      </c>
      <c r="F495" s="99" t="s">
        <v>534</v>
      </c>
      <c r="H495" s="99">
        <f>'Справка 6'!E15</f>
        <v>9736</v>
      </c>
    </row>
    <row r="496" spans="1:8" ht="1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43646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43646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43646</v>
      </c>
      <c r="D498" s="99" t="s">
        <v>543</v>
      </c>
      <c r="E498" s="482">
        <v>2</v>
      </c>
      <c r="F498" s="99" t="s">
        <v>542</v>
      </c>
      <c r="H498" s="99">
        <f>'Справка 6'!E18</f>
        <v>1051</v>
      </c>
    </row>
    <row r="499" spans="1:8" ht="1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43646</v>
      </c>
      <c r="D499" s="99" t="s">
        <v>545</v>
      </c>
      <c r="E499" s="482">
        <v>2</v>
      </c>
      <c r="F499" s="99" t="s">
        <v>804</v>
      </c>
      <c r="H499" s="99">
        <f>'Справка 6'!E19</f>
        <v>11595</v>
      </c>
    </row>
    <row r="500" spans="1:8" ht="1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43646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43646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43646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43646</v>
      </c>
      <c r="D503" s="99" t="s">
        <v>555</v>
      </c>
      <c r="E503" s="482">
        <v>2</v>
      </c>
      <c r="F503" s="99" t="s">
        <v>554</v>
      </c>
      <c r="H503" s="99">
        <f>'Справка 6'!E24</f>
        <v>730</v>
      </c>
    </row>
    <row r="504" spans="1:8" ht="1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43646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43646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43646</v>
      </c>
      <c r="D506" s="99" t="s">
        <v>560</v>
      </c>
      <c r="E506" s="482">
        <v>2</v>
      </c>
      <c r="F506" s="99" t="s">
        <v>838</v>
      </c>
      <c r="H506" s="99">
        <f>'Справка 6'!E27</f>
        <v>730</v>
      </c>
    </row>
    <row r="507" spans="1:8" ht="1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43646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43646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43646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43646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43646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43646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43646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43646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43646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43646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43646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43646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43646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43646</v>
      </c>
      <c r="D520" s="99" t="s">
        <v>583</v>
      </c>
      <c r="E520" s="482">
        <v>2</v>
      </c>
      <c r="F520" s="99" t="s">
        <v>582</v>
      </c>
      <c r="H520" s="99">
        <f>'Справка 6'!E42</f>
        <v>12325</v>
      </c>
    </row>
    <row r="521" spans="1:8" ht="1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43646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43646</v>
      </c>
      <c r="D522" s="99" t="s">
        <v>526</v>
      </c>
      <c r="E522" s="482">
        <v>3</v>
      </c>
      <c r="F522" s="99" t="s">
        <v>525</v>
      </c>
      <c r="H522" s="99">
        <f>'Справка 6'!F12</f>
        <v>2</v>
      </c>
    </row>
    <row r="523" spans="1:8" ht="1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43646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43646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43646</v>
      </c>
      <c r="D525" s="99" t="s">
        <v>535</v>
      </c>
      <c r="E525" s="482">
        <v>3</v>
      </c>
      <c r="F525" s="99" t="s">
        <v>534</v>
      </c>
      <c r="H525" s="99">
        <f>'Справка 6'!F15</f>
        <v>4891</v>
      </c>
    </row>
    <row r="526" spans="1:8" ht="1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43646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43646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43646</v>
      </c>
      <c r="D528" s="99" t="s">
        <v>543</v>
      </c>
      <c r="E528" s="482">
        <v>3</v>
      </c>
      <c r="F528" s="99" t="s">
        <v>542</v>
      </c>
      <c r="H528" s="99">
        <f>'Справка 6'!F18</f>
        <v>605</v>
      </c>
    </row>
    <row r="529" spans="1:8" ht="1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43646</v>
      </c>
      <c r="D529" s="99" t="s">
        <v>545</v>
      </c>
      <c r="E529" s="482">
        <v>3</v>
      </c>
      <c r="F529" s="99" t="s">
        <v>804</v>
      </c>
      <c r="H529" s="99">
        <f>'Справка 6'!F19</f>
        <v>5500</v>
      </c>
    </row>
    <row r="530" spans="1:8" ht="1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43646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43646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43646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43646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43646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43646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43646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43646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43646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43646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43646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43646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43646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43646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43646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43646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43646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43646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43646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43646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43646</v>
      </c>
      <c r="D550" s="99" t="s">
        <v>583</v>
      </c>
      <c r="E550" s="482">
        <v>3</v>
      </c>
      <c r="F550" s="99" t="s">
        <v>582</v>
      </c>
      <c r="H550" s="99">
        <f>'Справка 6'!F42</f>
        <v>5500</v>
      </c>
    </row>
    <row r="551" spans="1:8" ht="1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43646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43646</v>
      </c>
      <c r="D552" s="99" t="s">
        <v>526</v>
      </c>
      <c r="E552" s="482">
        <v>4</v>
      </c>
      <c r="F552" s="99" t="s">
        <v>525</v>
      </c>
      <c r="H552" s="99">
        <f>'Справка 6'!G12</f>
        <v>46207</v>
      </c>
    </row>
    <row r="553" spans="1:8" ht="1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43646</v>
      </c>
      <c r="D553" s="99" t="s">
        <v>529</v>
      </c>
      <c r="E553" s="482">
        <v>4</v>
      </c>
      <c r="F553" s="99" t="s">
        <v>528</v>
      </c>
      <c r="H553" s="99">
        <f>'Справка 6'!G13</f>
        <v>13536</v>
      </c>
    </row>
    <row r="554" spans="1:8" ht="1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43646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43646</v>
      </c>
      <c r="D555" s="99" t="s">
        <v>535</v>
      </c>
      <c r="E555" s="482">
        <v>4</v>
      </c>
      <c r="F555" s="99" t="s">
        <v>534</v>
      </c>
      <c r="H555" s="99">
        <f>'Справка 6'!G15</f>
        <v>48702</v>
      </c>
    </row>
    <row r="556" spans="1:8" ht="1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43646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43646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43646</v>
      </c>
      <c r="D558" s="99" t="s">
        <v>543</v>
      </c>
      <c r="E558" s="482">
        <v>4</v>
      </c>
      <c r="F558" s="99" t="s">
        <v>542</v>
      </c>
      <c r="H558" s="99">
        <f>'Справка 6'!G18</f>
        <v>16862</v>
      </c>
    </row>
    <row r="559" spans="1:8" ht="1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43646</v>
      </c>
      <c r="D559" s="99" t="s">
        <v>545</v>
      </c>
      <c r="E559" s="482">
        <v>4</v>
      </c>
      <c r="F559" s="99" t="s">
        <v>804</v>
      </c>
      <c r="H559" s="99">
        <f>'Справка 6'!G19</f>
        <v>125307</v>
      </c>
    </row>
    <row r="560" spans="1:8" ht="1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43646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43646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43646</v>
      </c>
      <c r="D562" s="99" t="s">
        <v>553</v>
      </c>
      <c r="E562" s="482">
        <v>4</v>
      </c>
      <c r="F562" s="99" t="s">
        <v>552</v>
      </c>
      <c r="H562" s="99">
        <f>'Справка 6'!G23</f>
        <v>19483</v>
      </c>
    </row>
    <row r="563" spans="1:8" ht="1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43646</v>
      </c>
      <c r="D563" s="99" t="s">
        <v>555</v>
      </c>
      <c r="E563" s="482">
        <v>4</v>
      </c>
      <c r="F563" s="99" t="s">
        <v>554</v>
      </c>
      <c r="H563" s="99">
        <f>'Справка 6'!G24</f>
        <v>12078</v>
      </c>
    </row>
    <row r="564" spans="1:8" ht="1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43646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43646</v>
      </c>
      <c r="D565" s="99" t="s">
        <v>558</v>
      </c>
      <c r="E565" s="482">
        <v>4</v>
      </c>
      <c r="F565" s="99" t="s">
        <v>542</v>
      </c>
      <c r="H565" s="99">
        <f>'Справка 6'!G26</f>
        <v>18804</v>
      </c>
    </row>
    <row r="566" spans="1:8" ht="1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43646</v>
      </c>
      <c r="D566" s="99" t="s">
        <v>560</v>
      </c>
      <c r="E566" s="482">
        <v>4</v>
      </c>
      <c r="F566" s="99" t="s">
        <v>838</v>
      </c>
      <c r="H566" s="99">
        <f>'Справка 6'!G27</f>
        <v>50365</v>
      </c>
    </row>
    <row r="567" spans="1:8" ht="1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43646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43646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43646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43646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43646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43646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43646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43646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43646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43646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43646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43646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43646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43646</v>
      </c>
      <c r="D580" s="99" t="s">
        <v>583</v>
      </c>
      <c r="E580" s="482">
        <v>4</v>
      </c>
      <c r="F580" s="99" t="s">
        <v>582</v>
      </c>
      <c r="H580" s="99">
        <f>'Справка 6'!G42</f>
        <v>175672</v>
      </c>
    </row>
    <row r="581" spans="1:8" ht="1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43646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43646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43646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43646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43646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43646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43646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43646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43646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43646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43646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43646</v>
      </c>
      <c r="D592" s="99" t="s">
        <v>553</v>
      </c>
      <c r="E592" s="482">
        <v>5</v>
      </c>
      <c r="F592" s="99" t="s">
        <v>552</v>
      </c>
      <c r="H592" s="99">
        <f>'Справка 6'!H23</f>
        <v>3</v>
      </c>
    </row>
    <row r="593" spans="1:8" ht="1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43646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43646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43646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43646</v>
      </c>
      <c r="D596" s="99" t="s">
        <v>560</v>
      </c>
      <c r="E596" s="482">
        <v>5</v>
      </c>
      <c r="F596" s="99" t="s">
        <v>838</v>
      </c>
      <c r="H596" s="99">
        <f>'Справка 6'!H27</f>
        <v>3</v>
      </c>
    </row>
    <row r="597" spans="1:8" ht="1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43646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43646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43646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43646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43646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43646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43646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43646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43646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43646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43646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43646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43646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43646</v>
      </c>
      <c r="D610" s="99" t="s">
        <v>583</v>
      </c>
      <c r="E610" s="482">
        <v>5</v>
      </c>
      <c r="F610" s="99" t="s">
        <v>582</v>
      </c>
      <c r="H610" s="99">
        <f>'Справка 6'!H42</f>
        <v>3</v>
      </c>
    </row>
    <row r="611" spans="1:8" ht="1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43646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43646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43646</v>
      </c>
      <c r="D613" s="99" t="s">
        <v>529</v>
      </c>
      <c r="E613" s="482">
        <v>6</v>
      </c>
      <c r="F613" s="99" t="s">
        <v>528</v>
      </c>
      <c r="H613" s="99">
        <f>'Справка 6'!I13</f>
        <v>75</v>
      </c>
    </row>
    <row r="614" spans="1:8" ht="1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43646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43646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43646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43646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43646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43646</v>
      </c>
      <c r="D619" s="99" t="s">
        <v>545</v>
      </c>
      <c r="E619" s="482">
        <v>6</v>
      </c>
      <c r="F619" s="99" t="s">
        <v>804</v>
      </c>
      <c r="H619" s="99">
        <f>'Справка 6'!I19</f>
        <v>75</v>
      </c>
    </row>
    <row r="620" spans="1:8" ht="1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43646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43646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43646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43646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43646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43646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43646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43646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43646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43646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43646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43646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43646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43646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43646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43646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43646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43646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43646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43646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43646</v>
      </c>
      <c r="D640" s="99" t="s">
        <v>583</v>
      </c>
      <c r="E640" s="482">
        <v>6</v>
      </c>
      <c r="F640" s="99" t="s">
        <v>582</v>
      </c>
      <c r="H640" s="99">
        <f>'Справка 6'!I42</f>
        <v>75</v>
      </c>
    </row>
    <row r="641" spans="1:8" ht="1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43646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43646</v>
      </c>
      <c r="D642" s="99" t="s">
        <v>526</v>
      </c>
      <c r="E642" s="482">
        <v>7</v>
      </c>
      <c r="F642" s="99" t="s">
        <v>525</v>
      </c>
      <c r="H642" s="99">
        <f>'Справка 6'!J12</f>
        <v>46207</v>
      </c>
    </row>
    <row r="643" spans="1:8" ht="1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43646</v>
      </c>
      <c r="D643" s="99" t="s">
        <v>529</v>
      </c>
      <c r="E643" s="482">
        <v>7</v>
      </c>
      <c r="F643" s="99" t="s">
        <v>528</v>
      </c>
      <c r="H643" s="99">
        <f>'Справка 6'!J13</f>
        <v>13461</v>
      </c>
    </row>
    <row r="644" spans="1:8" ht="1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43646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43646</v>
      </c>
      <c r="D645" s="99" t="s">
        <v>535</v>
      </c>
      <c r="E645" s="482">
        <v>7</v>
      </c>
      <c r="F645" s="99" t="s">
        <v>534</v>
      </c>
      <c r="H645" s="99">
        <f>'Справка 6'!J15</f>
        <v>48702</v>
      </c>
    </row>
    <row r="646" spans="1:8" ht="1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43646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43646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43646</v>
      </c>
      <c r="D648" s="99" t="s">
        <v>543</v>
      </c>
      <c r="E648" s="482">
        <v>7</v>
      </c>
      <c r="F648" s="99" t="s">
        <v>542</v>
      </c>
      <c r="H648" s="99">
        <f>'Справка 6'!J18</f>
        <v>16862</v>
      </c>
    </row>
    <row r="649" spans="1:8" ht="1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43646</v>
      </c>
      <c r="D649" s="99" t="s">
        <v>545</v>
      </c>
      <c r="E649" s="482">
        <v>7</v>
      </c>
      <c r="F649" s="99" t="s">
        <v>804</v>
      </c>
      <c r="H649" s="99">
        <f>'Справка 6'!J19</f>
        <v>125232</v>
      </c>
    </row>
    <row r="650" spans="1:8" ht="1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43646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43646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43646</v>
      </c>
      <c r="D652" s="99" t="s">
        <v>553</v>
      </c>
      <c r="E652" s="482">
        <v>7</v>
      </c>
      <c r="F652" s="99" t="s">
        <v>552</v>
      </c>
      <c r="H652" s="99">
        <f>'Справка 6'!J23</f>
        <v>19486</v>
      </c>
    </row>
    <row r="653" spans="1:8" ht="1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43646</v>
      </c>
      <c r="D653" s="99" t="s">
        <v>555</v>
      </c>
      <c r="E653" s="482">
        <v>7</v>
      </c>
      <c r="F653" s="99" t="s">
        <v>554</v>
      </c>
      <c r="H653" s="99">
        <f>'Справка 6'!J24</f>
        <v>12078</v>
      </c>
    </row>
    <row r="654" spans="1:8" ht="1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43646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43646</v>
      </c>
      <c r="D655" s="99" t="s">
        <v>558</v>
      </c>
      <c r="E655" s="482">
        <v>7</v>
      </c>
      <c r="F655" s="99" t="s">
        <v>542</v>
      </c>
      <c r="H655" s="99">
        <f>'Справка 6'!J26</f>
        <v>18804</v>
      </c>
    </row>
    <row r="656" spans="1:8" ht="1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43646</v>
      </c>
      <c r="D656" s="99" t="s">
        <v>560</v>
      </c>
      <c r="E656" s="482">
        <v>7</v>
      </c>
      <c r="F656" s="99" t="s">
        <v>838</v>
      </c>
      <c r="H656" s="99">
        <f>'Справка 6'!J27</f>
        <v>50368</v>
      </c>
    </row>
    <row r="657" spans="1:8" ht="1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43646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43646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43646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43646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43646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43646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43646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43646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43646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43646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43646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43646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43646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43646</v>
      </c>
      <c r="D670" s="99" t="s">
        <v>583</v>
      </c>
      <c r="E670" s="482">
        <v>7</v>
      </c>
      <c r="F670" s="99" t="s">
        <v>582</v>
      </c>
      <c r="H670" s="99">
        <f>'Справка 6'!J42</f>
        <v>175600</v>
      </c>
    </row>
    <row r="671" spans="1:8" ht="1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43646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43646</v>
      </c>
      <c r="D672" s="99" t="s">
        <v>526</v>
      </c>
      <c r="E672" s="482">
        <v>8</v>
      </c>
      <c r="F672" s="99" t="s">
        <v>525</v>
      </c>
      <c r="H672" s="99">
        <f>'Справка 6'!K12</f>
        <v>7221</v>
      </c>
    </row>
    <row r="673" spans="1:8" ht="1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43646</v>
      </c>
      <c r="D673" s="99" t="s">
        <v>529</v>
      </c>
      <c r="E673" s="482">
        <v>8</v>
      </c>
      <c r="F673" s="99" t="s">
        <v>528</v>
      </c>
      <c r="H673" s="99">
        <f>'Справка 6'!K13</f>
        <v>5542</v>
      </c>
    </row>
    <row r="674" spans="1:8" ht="1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43646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43646</v>
      </c>
      <c r="D675" s="99" t="s">
        <v>535</v>
      </c>
      <c r="E675" s="482">
        <v>8</v>
      </c>
      <c r="F675" s="99" t="s">
        <v>534</v>
      </c>
      <c r="H675" s="99">
        <f>'Справка 6'!K15</f>
        <v>25758</v>
      </c>
    </row>
    <row r="676" spans="1:8" ht="1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43646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43646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43646</v>
      </c>
      <c r="D678" s="99" t="s">
        <v>543</v>
      </c>
      <c r="E678" s="482">
        <v>8</v>
      </c>
      <c r="F678" s="99" t="s">
        <v>542</v>
      </c>
      <c r="H678" s="99">
        <f>'Справка 6'!K18</f>
        <v>8193</v>
      </c>
    </row>
    <row r="679" spans="1:8" ht="1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43646</v>
      </c>
      <c r="D679" s="99" t="s">
        <v>545</v>
      </c>
      <c r="E679" s="482">
        <v>8</v>
      </c>
      <c r="F679" s="99" t="s">
        <v>804</v>
      </c>
      <c r="H679" s="99">
        <f>'Справка 6'!K19</f>
        <v>46714</v>
      </c>
    </row>
    <row r="680" spans="1:8" ht="1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43646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43646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43646</v>
      </c>
      <c r="D682" s="99" t="s">
        <v>553</v>
      </c>
      <c r="E682" s="482">
        <v>8</v>
      </c>
      <c r="F682" s="99" t="s">
        <v>552</v>
      </c>
      <c r="H682" s="99">
        <f>'Справка 6'!K23</f>
        <v>2483</v>
      </c>
    </row>
    <row r="683" spans="1:8" ht="1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43646</v>
      </c>
      <c r="D683" s="99" t="s">
        <v>555</v>
      </c>
      <c r="E683" s="482">
        <v>8</v>
      </c>
      <c r="F683" s="99" t="s">
        <v>554</v>
      </c>
      <c r="H683" s="99">
        <f>'Справка 6'!K24</f>
        <v>7181</v>
      </c>
    </row>
    <row r="684" spans="1:8" ht="1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43646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43646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43646</v>
      </c>
      <c r="D686" s="99" t="s">
        <v>560</v>
      </c>
      <c r="E686" s="482">
        <v>8</v>
      </c>
      <c r="F686" s="99" t="s">
        <v>838</v>
      </c>
      <c r="H686" s="99">
        <f>'Справка 6'!K27</f>
        <v>9664</v>
      </c>
    </row>
    <row r="687" spans="1:8" ht="1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43646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43646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43646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43646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43646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43646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43646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43646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43646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43646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43646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43646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43646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43646</v>
      </c>
      <c r="D700" s="99" t="s">
        <v>583</v>
      </c>
      <c r="E700" s="482">
        <v>8</v>
      </c>
      <c r="F700" s="99" t="s">
        <v>582</v>
      </c>
      <c r="H700" s="99">
        <f>'Справка 6'!K42</f>
        <v>56378</v>
      </c>
    </row>
    <row r="701" spans="1:8" ht="1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43646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43646</v>
      </c>
      <c r="D702" s="99" t="s">
        <v>526</v>
      </c>
      <c r="E702" s="482">
        <v>9</v>
      </c>
      <c r="F702" s="99" t="s">
        <v>525</v>
      </c>
      <c r="H702" s="99">
        <f>'Справка 6'!L12</f>
        <v>2509</v>
      </c>
    </row>
    <row r="703" spans="1:8" ht="1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43646</v>
      </c>
      <c r="D703" s="99" t="s">
        <v>529</v>
      </c>
      <c r="E703" s="482">
        <v>9</v>
      </c>
      <c r="F703" s="99" t="s">
        <v>528</v>
      </c>
      <c r="H703" s="99">
        <f>'Справка 6'!L13</f>
        <v>776</v>
      </c>
    </row>
    <row r="704" spans="1:8" ht="1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43646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43646</v>
      </c>
      <c r="D705" s="99" t="s">
        <v>535</v>
      </c>
      <c r="E705" s="482">
        <v>9</v>
      </c>
      <c r="F705" s="99" t="s">
        <v>534</v>
      </c>
      <c r="H705" s="99">
        <f>'Справка 6'!L15</f>
        <v>3336</v>
      </c>
    </row>
    <row r="706" spans="1:8" ht="1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43646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43646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43646</v>
      </c>
      <c r="D708" s="99" t="s">
        <v>543</v>
      </c>
      <c r="E708" s="482">
        <v>9</v>
      </c>
      <c r="F708" s="99" t="s">
        <v>542</v>
      </c>
      <c r="H708" s="99">
        <f>'Справка 6'!L18</f>
        <v>999</v>
      </c>
    </row>
    <row r="709" spans="1:8" ht="1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43646</v>
      </c>
      <c r="D709" s="99" t="s">
        <v>545</v>
      </c>
      <c r="E709" s="482">
        <v>9</v>
      </c>
      <c r="F709" s="99" t="s">
        <v>804</v>
      </c>
      <c r="H709" s="99">
        <f>'Справка 6'!L19</f>
        <v>7620</v>
      </c>
    </row>
    <row r="710" spans="1:8" ht="1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43646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43646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43646</v>
      </c>
      <c r="D712" s="99" t="s">
        <v>553</v>
      </c>
      <c r="E712" s="482">
        <v>9</v>
      </c>
      <c r="F712" s="99" t="s">
        <v>552</v>
      </c>
      <c r="H712" s="99">
        <f>'Справка 6'!L23</f>
        <v>926</v>
      </c>
    </row>
    <row r="713" spans="1:8" ht="1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43646</v>
      </c>
      <c r="D713" s="99" t="s">
        <v>555</v>
      </c>
      <c r="E713" s="482">
        <v>9</v>
      </c>
      <c r="F713" s="99" t="s">
        <v>554</v>
      </c>
      <c r="H713" s="99">
        <f>'Справка 6'!L24</f>
        <v>758</v>
      </c>
    </row>
    <row r="714" spans="1:8" ht="1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43646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43646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43646</v>
      </c>
      <c r="D716" s="99" t="s">
        <v>560</v>
      </c>
      <c r="E716" s="482">
        <v>9</v>
      </c>
      <c r="F716" s="99" t="s">
        <v>838</v>
      </c>
      <c r="H716" s="99">
        <f>'Справка 6'!L27</f>
        <v>1684</v>
      </c>
    </row>
    <row r="717" spans="1:8" ht="1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43646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43646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43646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43646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43646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43646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43646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43646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43646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43646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43646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43646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43646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43646</v>
      </c>
      <c r="D730" s="99" t="s">
        <v>583</v>
      </c>
      <c r="E730" s="482">
        <v>9</v>
      </c>
      <c r="F730" s="99" t="s">
        <v>582</v>
      </c>
      <c r="H730" s="99">
        <f>'Справка 6'!L42</f>
        <v>9304</v>
      </c>
    </row>
    <row r="731" spans="1:8" ht="1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43646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43646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43646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43646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43646</v>
      </c>
      <c r="D735" s="99" t="s">
        <v>535</v>
      </c>
      <c r="E735" s="482">
        <v>10</v>
      </c>
      <c r="F735" s="99" t="s">
        <v>534</v>
      </c>
      <c r="H735" s="99">
        <f>'Справка 6'!M15</f>
        <v>4060</v>
      </c>
    </row>
    <row r="736" spans="1:8" ht="1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43646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43646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43646</v>
      </c>
      <c r="D738" s="99" t="s">
        <v>543</v>
      </c>
      <c r="E738" s="482">
        <v>10</v>
      </c>
      <c r="F738" s="99" t="s">
        <v>542</v>
      </c>
      <c r="H738" s="99">
        <f>'Справка 6'!M18</f>
        <v>50</v>
      </c>
    </row>
    <row r="739" spans="1:8" ht="1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43646</v>
      </c>
      <c r="D739" s="99" t="s">
        <v>545</v>
      </c>
      <c r="E739" s="482">
        <v>10</v>
      </c>
      <c r="F739" s="99" t="s">
        <v>804</v>
      </c>
      <c r="H739" s="99">
        <f>'Справка 6'!M19</f>
        <v>4110</v>
      </c>
    </row>
    <row r="740" spans="1:8" ht="1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43646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43646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43646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43646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43646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43646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43646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43646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43646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43646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43646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43646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43646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43646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43646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43646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43646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43646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43646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43646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43646</v>
      </c>
      <c r="D760" s="99" t="s">
        <v>583</v>
      </c>
      <c r="E760" s="482">
        <v>10</v>
      </c>
      <c r="F760" s="99" t="s">
        <v>582</v>
      </c>
      <c r="H760" s="99">
        <f>'Справка 6'!M42</f>
        <v>4110</v>
      </c>
    </row>
    <row r="761" spans="1:8" ht="1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43646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43646</v>
      </c>
      <c r="D762" s="99" t="s">
        <v>526</v>
      </c>
      <c r="E762" s="482">
        <v>11</v>
      </c>
      <c r="F762" s="99" t="s">
        <v>525</v>
      </c>
      <c r="H762" s="99">
        <f>'Справка 6'!N12</f>
        <v>9730</v>
      </c>
    </row>
    <row r="763" spans="1:8" ht="1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43646</v>
      </c>
      <c r="D763" s="99" t="s">
        <v>529</v>
      </c>
      <c r="E763" s="482">
        <v>11</v>
      </c>
      <c r="F763" s="99" t="s">
        <v>528</v>
      </c>
      <c r="H763" s="99">
        <f>'Справка 6'!N13</f>
        <v>6318</v>
      </c>
    </row>
    <row r="764" spans="1:8" ht="1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43646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43646</v>
      </c>
      <c r="D765" s="99" t="s">
        <v>535</v>
      </c>
      <c r="E765" s="482">
        <v>11</v>
      </c>
      <c r="F765" s="99" t="s">
        <v>534</v>
      </c>
      <c r="H765" s="99">
        <f>'Справка 6'!N15</f>
        <v>25034</v>
      </c>
    </row>
    <row r="766" spans="1:8" ht="1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43646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43646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43646</v>
      </c>
      <c r="D768" s="99" t="s">
        <v>543</v>
      </c>
      <c r="E768" s="482">
        <v>11</v>
      </c>
      <c r="F768" s="99" t="s">
        <v>542</v>
      </c>
      <c r="H768" s="99">
        <f>'Справка 6'!N18</f>
        <v>9142</v>
      </c>
    </row>
    <row r="769" spans="1:8" ht="1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43646</v>
      </c>
      <c r="D769" s="99" t="s">
        <v>545</v>
      </c>
      <c r="E769" s="482">
        <v>11</v>
      </c>
      <c r="F769" s="99" t="s">
        <v>804</v>
      </c>
      <c r="H769" s="99">
        <f>'Справка 6'!N19</f>
        <v>50224</v>
      </c>
    </row>
    <row r="770" spans="1:8" ht="1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43646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43646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43646</v>
      </c>
      <c r="D772" s="99" t="s">
        <v>553</v>
      </c>
      <c r="E772" s="482">
        <v>11</v>
      </c>
      <c r="F772" s="99" t="s">
        <v>552</v>
      </c>
      <c r="H772" s="99">
        <f>'Справка 6'!N23</f>
        <v>3409</v>
      </c>
    </row>
    <row r="773" spans="1:8" ht="1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43646</v>
      </c>
      <c r="D773" s="99" t="s">
        <v>555</v>
      </c>
      <c r="E773" s="482">
        <v>11</v>
      </c>
      <c r="F773" s="99" t="s">
        <v>554</v>
      </c>
      <c r="H773" s="99">
        <f>'Справка 6'!N24</f>
        <v>7939</v>
      </c>
    </row>
    <row r="774" spans="1:8" ht="1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43646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43646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43646</v>
      </c>
      <c r="D776" s="99" t="s">
        <v>560</v>
      </c>
      <c r="E776" s="482">
        <v>11</v>
      </c>
      <c r="F776" s="99" t="s">
        <v>838</v>
      </c>
      <c r="H776" s="99">
        <f>'Справка 6'!N27</f>
        <v>11348</v>
      </c>
    </row>
    <row r="777" spans="1:8" ht="1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43646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43646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43646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43646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43646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43646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43646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43646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43646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43646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43646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43646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43646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43646</v>
      </c>
      <c r="D790" s="99" t="s">
        <v>583</v>
      </c>
      <c r="E790" s="482">
        <v>11</v>
      </c>
      <c r="F790" s="99" t="s">
        <v>582</v>
      </c>
      <c r="H790" s="99">
        <f>'Справка 6'!N42</f>
        <v>61572</v>
      </c>
    </row>
    <row r="791" spans="1:8" ht="1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43646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43646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43646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43646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43646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43646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43646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43646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43646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43646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43646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43646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43646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43646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43646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43646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43646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43646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43646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43646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43646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43646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43646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43646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43646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43646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43646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43646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43646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43646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43646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43646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43646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43646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43646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43646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43646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43646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43646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43646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43646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43646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43646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43646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43646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43646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43646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43646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43646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43646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43646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43646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43646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43646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43646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43646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43646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43646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43646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43646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43646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43646</v>
      </c>
      <c r="D852" s="99" t="s">
        <v>526</v>
      </c>
      <c r="E852" s="482">
        <v>14</v>
      </c>
      <c r="F852" s="99" t="s">
        <v>525</v>
      </c>
      <c r="H852" s="99">
        <f>'Справка 6'!Q12</f>
        <v>9730</v>
      </c>
    </row>
    <row r="853" spans="1:8" ht="1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43646</v>
      </c>
      <c r="D853" s="99" t="s">
        <v>529</v>
      </c>
      <c r="E853" s="482">
        <v>14</v>
      </c>
      <c r="F853" s="99" t="s">
        <v>528</v>
      </c>
      <c r="H853" s="99">
        <f>'Справка 6'!Q13</f>
        <v>6318</v>
      </c>
    </row>
    <row r="854" spans="1:8" ht="1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43646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43646</v>
      </c>
      <c r="D855" s="99" t="s">
        <v>535</v>
      </c>
      <c r="E855" s="482">
        <v>14</v>
      </c>
      <c r="F855" s="99" t="s">
        <v>534</v>
      </c>
      <c r="H855" s="99">
        <f>'Справка 6'!Q15</f>
        <v>25034</v>
      </c>
    </row>
    <row r="856" spans="1:8" ht="1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43646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43646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43646</v>
      </c>
      <c r="D858" s="99" t="s">
        <v>543</v>
      </c>
      <c r="E858" s="482">
        <v>14</v>
      </c>
      <c r="F858" s="99" t="s">
        <v>542</v>
      </c>
      <c r="H858" s="99">
        <f>'Справка 6'!Q18</f>
        <v>9142</v>
      </c>
    </row>
    <row r="859" spans="1:8" ht="1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43646</v>
      </c>
      <c r="D859" s="99" t="s">
        <v>545</v>
      </c>
      <c r="E859" s="482">
        <v>14</v>
      </c>
      <c r="F859" s="99" t="s">
        <v>804</v>
      </c>
      <c r="H859" s="99">
        <f>'Справка 6'!Q19</f>
        <v>50224</v>
      </c>
    </row>
    <row r="860" spans="1:8" ht="1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43646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43646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43646</v>
      </c>
      <c r="D862" s="99" t="s">
        <v>553</v>
      </c>
      <c r="E862" s="482">
        <v>14</v>
      </c>
      <c r="F862" s="99" t="s">
        <v>552</v>
      </c>
      <c r="H862" s="99">
        <f>'Справка 6'!Q23</f>
        <v>3409</v>
      </c>
    </row>
    <row r="863" spans="1:8" ht="1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43646</v>
      </c>
      <c r="D863" s="99" t="s">
        <v>555</v>
      </c>
      <c r="E863" s="482">
        <v>14</v>
      </c>
      <c r="F863" s="99" t="s">
        <v>554</v>
      </c>
      <c r="H863" s="99">
        <f>'Справка 6'!Q24</f>
        <v>7939</v>
      </c>
    </row>
    <row r="864" spans="1:8" ht="1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43646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43646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43646</v>
      </c>
      <c r="D866" s="99" t="s">
        <v>560</v>
      </c>
      <c r="E866" s="482">
        <v>14</v>
      </c>
      <c r="F866" s="99" t="s">
        <v>838</v>
      </c>
      <c r="H866" s="99">
        <f>'Справка 6'!Q27</f>
        <v>11348</v>
      </c>
    </row>
    <row r="867" spans="1:8" ht="1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43646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43646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43646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43646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43646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43646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43646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43646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43646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43646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43646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43646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43646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43646</v>
      </c>
      <c r="D880" s="99" t="s">
        <v>583</v>
      </c>
      <c r="E880" s="482">
        <v>14</v>
      </c>
      <c r="F880" s="99" t="s">
        <v>582</v>
      </c>
      <c r="H880" s="99">
        <f>'Справка 6'!Q42</f>
        <v>61572</v>
      </c>
    </row>
    <row r="881" spans="1:8" ht="1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43646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43646</v>
      </c>
      <c r="D882" s="99" t="s">
        <v>526</v>
      </c>
      <c r="E882" s="482">
        <v>15</v>
      </c>
      <c r="F882" s="99" t="s">
        <v>525</v>
      </c>
      <c r="H882" s="99">
        <f>'Справка 6'!R12</f>
        <v>36477</v>
      </c>
    </row>
    <row r="883" spans="1:8" ht="1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43646</v>
      </c>
      <c r="D883" s="99" t="s">
        <v>529</v>
      </c>
      <c r="E883" s="482">
        <v>15</v>
      </c>
      <c r="F883" s="99" t="s">
        <v>528</v>
      </c>
      <c r="H883" s="99">
        <f>'Справка 6'!R13</f>
        <v>7143</v>
      </c>
    </row>
    <row r="884" spans="1:8" ht="1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43646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43646</v>
      </c>
      <c r="D885" s="99" t="s">
        <v>535</v>
      </c>
      <c r="E885" s="482">
        <v>15</v>
      </c>
      <c r="F885" s="99" t="s">
        <v>534</v>
      </c>
      <c r="H885" s="99">
        <f>'Справка 6'!R15</f>
        <v>23668</v>
      </c>
    </row>
    <row r="886" spans="1:8" ht="1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43646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43646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43646</v>
      </c>
      <c r="D888" s="99" t="s">
        <v>543</v>
      </c>
      <c r="E888" s="482">
        <v>15</v>
      </c>
      <c r="F888" s="99" t="s">
        <v>542</v>
      </c>
      <c r="H888" s="99">
        <f>'Справка 6'!R18</f>
        <v>7720</v>
      </c>
    </row>
    <row r="889" spans="1:8" ht="1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43646</v>
      </c>
      <c r="D889" s="99" t="s">
        <v>545</v>
      </c>
      <c r="E889" s="482">
        <v>15</v>
      </c>
      <c r="F889" s="99" t="s">
        <v>804</v>
      </c>
      <c r="H889" s="99">
        <f>'Справка 6'!R19</f>
        <v>75008</v>
      </c>
    </row>
    <row r="890" spans="1:8" ht="1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43646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43646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43646</v>
      </c>
      <c r="D892" s="99" t="s">
        <v>553</v>
      </c>
      <c r="E892" s="482">
        <v>15</v>
      </c>
      <c r="F892" s="99" t="s">
        <v>552</v>
      </c>
      <c r="H892" s="99">
        <f>'Справка 6'!R23</f>
        <v>16077</v>
      </c>
    </row>
    <row r="893" spans="1:8" ht="1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43646</v>
      </c>
      <c r="D893" s="99" t="s">
        <v>555</v>
      </c>
      <c r="E893" s="482">
        <v>15</v>
      </c>
      <c r="F893" s="99" t="s">
        <v>554</v>
      </c>
      <c r="H893" s="99">
        <f>'Справка 6'!R24</f>
        <v>4139</v>
      </c>
    </row>
    <row r="894" spans="1:8" ht="1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43646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43646</v>
      </c>
      <c r="D895" s="99" t="s">
        <v>558</v>
      </c>
      <c r="E895" s="482">
        <v>15</v>
      </c>
      <c r="F895" s="99" t="s">
        <v>542</v>
      </c>
      <c r="H895" s="99">
        <f>'Справка 6'!R26</f>
        <v>18804</v>
      </c>
    </row>
    <row r="896" spans="1:8" ht="1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43646</v>
      </c>
      <c r="D896" s="99" t="s">
        <v>560</v>
      </c>
      <c r="E896" s="482">
        <v>15</v>
      </c>
      <c r="F896" s="99" t="s">
        <v>838</v>
      </c>
      <c r="H896" s="99">
        <f>'Справка 6'!R27</f>
        <v>39020</v>
      </c>
    </row>
    <row r="897" spans="1:8" ht="1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43646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43646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43646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43646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43646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43646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43646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43646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43646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43646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43646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43646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43646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43646</v>
      </c>
      <c r="D910" s="99" t="s">
        <v>583</v>
      </c>
      <c r="E910" s="482">
        <v>15</v>
      </c>
      <c r="F910" s="99" t="s">
        <v>582</v>
      </c>
      <c r="H910" s="99">
        <f>'Справка 6'!R42</f>
        <v>114028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43646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43646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43646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43646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43646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43646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43646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543</v>
      </c>
    </row>
    <row r="919" spans="1:8" ht="1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43646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43646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543</v>
      </c>
    </row>
    <row r="921" spans="1:8" ht="1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43646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543</v>
      </c>
    </row>
    <row r="922" spans="1:8" ht="1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43646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470</v>
      </c>
    </row>
    <row r="923" spans="1:8" ht="1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43646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387</v>
      </c>
    </row>
    <row r="924" spans="1:8" ht="1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43646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43646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387</v>
      </c>
    </row>
    <row r="926" spans="1:8" ht="1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43646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43646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24652</v>
      </c>
    </row>
    <row r="928" spans="1:8" ht="1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43646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43646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43646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43646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43646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439</v>
      </c>
    </row>
    <row r="933" spans="1:8" ht="1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43646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439</v>
      </c>
    </row>
    <row r="934" spans="1:8" ht="1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43646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43646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43646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43646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2841</v>
      </c>
    </row>
    <row r="938" spans="1:8" ht="1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43646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43646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43646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43646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2841</v>
      </c>
    </row>
    <row r="942" spans="1:8" ht="1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43646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28319</v>
      </c>
    </row>
    <row r="943" spans="1:8" ht="1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43646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29332</v>
      </c>
    </row>
    <row r="944" spans="1:8" ht="1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43646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43646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43646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43646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43646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43646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43646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43646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43646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43646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43646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43646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387</v>
      </c>
    </row>
    <row r="956" spans="1:8" ht="1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43646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43646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387</v>
      </c>
    </row>
    <row r="958" spans="1:8" ht="1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43646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43646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24652</v>
      </c>
    </row>
    <row r="960" spans="1:8" ht="1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43646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43646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43646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43646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43646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439</v>
      </c>
    </row>
    <row r="965" spans="1:8" ht="1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43646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439</v>
      </c>
    </row>
    <row r="966" spans="1:8" ht="1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43646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43646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43646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43646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2841</v>
      </c>
    </row>
    <row r="970" spans="1:8" ht="1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43646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43646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43646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43646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2841</v>
      </c>
    </row>
    <row r="974" spans="1:8" ht="1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43646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28319</v>
      </c>
    </row>
    <row r="975" spans="1:8" ht="1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43646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28319</v>
      </c>
    </row>
    <row r="976" spans="1:8" ht="1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43646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43646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43646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43646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43646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43646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43646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543</v>
      </c>
    </row>
    <row r="983" spans="1:8" ht="1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43646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43646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543</v>
      </c>
    </row>
    <row r="985" spans="1:8" ht="1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43646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543</v>
      </c>
    </row>
    <row r="986" spans="1:8" ht="1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43646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470</v>
      </c>
    </row>
    <row r="987" spans="1:8" ht="1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43646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43646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43646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43646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43646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43646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43646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43646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43646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43646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43646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43646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43646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43646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43646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43646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43646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43646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43646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43646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43646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1013</v>
      </c>
    </row>
    <row r="1008" spans="1:8" ht="1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43646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43646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43646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43646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43646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1521</v>
      </c>
    </row>
    <row r="1013" spans="1:8" ht="1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43646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1521</v>
      </c>
    </row>
    <row r="1014" spans="1:8" ht="1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43646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43646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43646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43646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43646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43646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43646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51411</v>
      </c>
    </row>
    <row r="1021" spans="1:8" ht="1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43646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40975</v>
      </c>
    </row>
    <row r="1022" spans="1:8" ht="1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43646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52932</v>
      </c>
    </row>
    <row r="1023" spans="1:8" ht="1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43646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2168</v>
      </c>
    </row>
    <row r="1024" spans="1:8" ht="1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43646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610</v>
      </c>
    </row>
    <row r="1025" spans="1:8" ht="1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43646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610</v>
      </c>
    </row>
    <row r="1026" spans="1:8" ht="1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43646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43646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43646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3704</v>
      </c>
    </row>
    <row r="1029" spans="1:8" ht="1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43646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3704</v>
      </c>
    </row>
    <row r="1030" spans="1:8" ht="1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43646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43646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43646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43646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13560</v>
      </c>
    </row>
    <row r="1034" spans="1:8" ht="1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43646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43646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43646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43646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13560</v>
      </c>
    </row>
    <row r="1038" spans="1:8" ht="1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43646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21021</v>
      </c>
    </row>
    <row r="1039" spans="1:8" ht="1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43646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43646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13632</v>
      </c>
    </row>
    <row r="1041" spans="1:8" ht="1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43646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43646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4445</v>
      </c>
    </row>
    <row r="1043" spans="1:8" ht="1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43646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1394</v>
      </c>
    </row>
    <row r="1044" spans="1:8" ht="1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43646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51</v>
      </c>
    </row>
    <row r="1045" spans="1:8" ht="1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43646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901</v>
      </c>
    </row>
    <row r="1046" spans="1:8" ht="1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43646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442</v>
      </c>
    </row>
    <row r="1047" spans="1:8" ht="1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43646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1550</v>
      </c>
    </row>
    <row r="1048" spans="1:8" ht="1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43646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18513</v>
      </c>
    </row>
    <row r="1049" spans="1:8" ht="1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43646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57408</v>
      </c>
    </row>
    <row r="1050" spans="1:8" ht="1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43646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112508</v>
      </c>
    </row>
    <row r="1051" spans="1:8" ht="1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43646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43646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43646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43646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43646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43646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43646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43646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43646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43646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43646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43646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43646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43646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43646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43646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43646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610</v>
      </c>
    </row>
    <row r="1068" spans="1:8" ht="1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43646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610</v>
      </c>
    </row>
    <row r="1069" spans="1:8" ht="1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43646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43646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43646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3704</v>
      </c>
    </row>
    <row r="1072" spans="1:8" ht="1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43646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3704</v>
      </c>
    </row>
    <row r="1073" spans="1:8" ht="1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43646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43646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43646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43646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13560</v>
      </c>
    </row>
    <row r="1077" spans="1:8" ht="1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43646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43646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43646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43646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13560</v>
      </c>
    </row>
    <row r="1081" spans="1:8" ht="1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43646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21021</v>
      </c>
    </row>
    <row r="1082" spans="1:8" ht="1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43646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43646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13632</v>
      </c>
    </row>
    <row r="1084" spans="1:8" ht="1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43646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43646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4445</v>
      </c>
    </row>
    <row r="1086" spans="1:8" ht="1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43646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1394</v>
      </c>
    </row>
    <row r="1087" spans="1:8" ht="1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43646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51</v>
      </c>
    </row>
    <row r="1088" spans="1:8" ht="1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43646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901</v>
      </c>
    </row>
    <row r="1089" spans="1:8" ht="1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43646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442</v>
      </c>
    </row>
    <row r="1090" spans="1:8" ht="1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43646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1550</v>
      </c>
    </row>
    <row r="1091" spans="1:8" ht="1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43646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18513</v>
      </c>
    </row>
    <row r="1092" spans="1:8" ht="1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43646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57408</v>
      </c>
    </row>
    <row r="1093" spans="1:8" ht="1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43646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57408</v>
      </c>
    </row>
    <row r="1094" spans="1:8" ht="1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43646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43646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43646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43646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43646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1521</v>
      </c>
    </row>
    <row r="1099" spans="1:8" ht="1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43646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1521</v>
      </c>
    </row>
    <row r="1100" spans="1:8" ht="1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43646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43646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43646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43646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43646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43646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43646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51411</v>
      </c>
    </row>
    <row r="1107" spans="1:8" ht="1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43646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40975</v>
      </c>
    </row>
    <row r="1108" spans="1:8" ht="1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43646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52932</v>
      </c>
    </row>
    <row r="1109" spans="1:8" ht="1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43646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2168</v>
      </c>
    </row>
    <row r="1110" spans="1:8" ht="1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43646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43646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43646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43646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43646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43646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43646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43646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43646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43646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43646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43646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43646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43646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43646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43646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43646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43646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43646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43646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43646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43646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43646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43646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43646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43646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43646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55100</v>
      </c>
    </row>
    <row r="1137" spans="1:8" ht="1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43646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43646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43646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43646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43646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43646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43646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43646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43646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43646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43646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43646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43646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43646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43646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43646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43646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43646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43646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43646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43646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43646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43646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43646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43646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43646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43646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43646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43646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43646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43646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43646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43646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43646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43646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43646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43646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43646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43646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43646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43646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43646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43646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43646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43646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43646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43646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43646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43646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43646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43646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43646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43646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43646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43646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43646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43646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43646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43646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43646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43646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43646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43646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43646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43646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43646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43646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43646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43646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43646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43646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43646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43646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43646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43646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43646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43646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43646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43646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43646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43646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43646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43646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43646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43646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43646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43646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43646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43646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43646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43646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43646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43646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43646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43646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43646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43646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43646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43646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43646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43646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43646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43646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43646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43646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43646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43646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43646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43646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43646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43646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43646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43646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43646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43646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43646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43646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43646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43646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43646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43646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43646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43646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43646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43646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43646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43646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43646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43646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43646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43646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43646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43646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43646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43646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43646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43646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43646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43646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43646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43646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43646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43646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43646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43646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43646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43646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43646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43646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43646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43646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43646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43646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43646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6">
      <selection activeCell="E69" sqref="E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5378</v>
      </c>
    </row>
    <row r="13" spans="1:8" ht="15">
      <c r="A13" s="84" t="s">
        <v>27</v>
      </c>
      <c r="B13" s="86" t="s">
        <v>28</v>
      </c>
      <c r="C13" s="188">
        <v>36477</v>
      </c>
      <c r="D13" s="188">
        <v>39786</v>
      </c>
      <c r="E13" s="84" t="s">
        <v>821</v>
      </c>
      <c r="F13" s="87" t="s">
        <v>29</v>
      </c>
      <c r="G13" s="188">
        <v>5378</v>
      </c>
      <c r="H13" s="187">
        <v>5378</v>
      </c>
    </row>
    <row r="14" spans="1:8" ht="15">
      <c r="A14" s="84" t="s">
        <v>30</v>
      </c>
      <c r="B14" s="86" t="s">
        <v>31</v>
      </c>
      <c r="C14" s="188">
        <v>7143</v>
      </c>
      <c r="D14" s="188">
        <v>4879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23668</v>
      </c>
      <c r="D16" s="188">
        <v>18291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5378</v>
      </c>
    </row>
    <row r="19" spans="1:8" ht="15.75">
      <c r="A19" s="84" t="s">
        <v>49</v>
      </c>
      <c r="B19" s="86" t="s">
        <v>50</v>
      </c>
      <c r="C19" s="188">
        <v>7720</v>
      </c>
      <c r="D19" s="188">
        <v>10339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75008</v>
      </c>
      <c r="D20" s="567">
        <f>SUM(D12:D19)</f>
        <v>73295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-345</v>
      </c>
      <c r="H22" s="583">
        <f>SUM(H23:H25)</f>
        <v>-238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8">
        <v>538</v>
      </c>
    </row>
    <row r="24" spans="1:13" ht="15">
      <c r="A24" s="84" t="s">
        <v>67</v>
      </c>
      <c r="B24" s="86" t="s">
        <v>68</v>
      </c>
      <c r="C24" s="188">
        <v>16077</v>
      </c>
      <c r="D24" s="188">
        <v>16995</v>
      </c>
      <c r="E24" s="193" t="s">
        <v>69</v>
      </c>
      <c r="F24" s="87" t="s">
        <v>70</v>
      </c>
      <c r="G24" s="188"/>
      <c r="H24" s="188"/>
      <c r="M24" s="92"/>
    </row>
    <row r="25" spans="1:8" ht="15">
      <c r="A25" s="84" t="s">
        <v>71</v>
      </c>
      <c r="B25" s="86" t="s">
        <v>72</v>
      </c>
      <c r="C25" s="188">
        <v>4139</v>
      </c>
      <c r="D25" s="188">
        <v>6544</v>
      </c>
      <c r="E25" s="84" t="s">
        <v>73</v>
      </c>
      <c r="F25" s="87" t="s">
        <v>74</v>
      </c>
      <c r="G25" s="188">
        <v>-883</v>
      </c>
      <c r="H25" s="188">
        <v>-776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19220</v>
      </c>
      <c r="H26" s="567">
        <f>H20+H21+H22</f>
        <v>19327</v>
      </c>
      <c r="M26" s="92"/>
    </row>
    <row r="27" spans="1:8" ht="15.75">
      <c r="A27" s="84" t="s">
        <v>79</v>
      </c>
      <c r="B27" s="86" t="s">
        <v>80</v>
      </c>
      <c r="C27" s="188">
        <v>18804</v>
      </c>
      <c r="D27" s="188">
        <v>18804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39020</v>
      </c>
      <c r="D28" s="567">
        <f>SUM(D24:D27)</f>
        <v>42343</v>
      </c>
      <c r="E28" s="193" t="s">
        <v>84</v>
      </c>
      <c r="F28" s="87" t="s">
        <v>85</v>
      </c>
      <c r="G28" s="564">
        <f>SUM(G29:G31)</f>
        <v>14738</v>
      </c>
      <c r="H28" s="565">
        <f>SUM(H29:H31)</f>
        <v>14064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14738</v>
      </c>
      <c r="H29" s="188">
        <v>14064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7421</v>
      </c>
      <c r="H32" s="188">
        <v>10026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22159</v>
      </c>
      <c r="H34" s="567">
        <f>H28+H32+H33</f>
        <v>24090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46757</v>
      </c>
      <c r="H37" s="569">
        <f>H26+H18+H34</f>
        <v>48795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42496</v>
      </c>
      <c r="H45" s="188">
        <v>42620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10436</v>
      </c>
      <c r="H49" s="188">
        <v>10415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52932</v>
      </c>
      <c r="H50" s="565">
        <f>SUM(H44:H49)</f>
        <v>53035</v>
      </c>
    </row>
    <row r="51" spans="1:8" ht="15">
      <c r="A51" s="84" t="s">
        <v>79</v>
      </c>
      <c r="B51" s="86" t="s">
        <v>155</v>
      </c>
      <c r="C51" s="188">
        <v>543</v>
      </c>
      <c r="D51" s="188">
        <v>544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543</v>
      </c>
      <c r="D52" s="567">
        <f>SUM(D48:D51)</f>
        <v>544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2168</v>
      </c>
      <c r="H54" s="188">
        <v>2168</v>
      </c>
    </row>
    <row r="55" spans="1:8" ht="15.75">
      <c r="A55" s="94" t="s">
        <v>166</v>
      </c>
      <c r="B55" s="90" t="s">
        <v>167</v>
      </c>
      <c r="C55" s="465">
        <v>470</v>
      </c>
      <c r="D55" s="466">
        <v>466</v>
      </c>
      <c r="E55" s="84" t="s">
        <v>168</v>
      </c>
      <c r="F55" s="89" t="s">
        <v>169</v>
      </c>
      <c r="G55" s="188">
        <v>178</v>
      </c>
      <c r="H55" s="188">
        <v>119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115041</v>
      </c>
      <c r="D56" s="571">
        <f>D20+D21+D22+D28+D33+D46+D52+D54+D55</f>
        <v>116648</v>
      </c>
      <c r="E56" s="94" t="s">
        <v>825</v>
      </c>
      <c r="F56" s="93" t="s">
        <v>172</v>
      </c>
      <c r="G56" s="568">
        <f>G50+G52+G53+G54+G55</f>
        <v>55278</v>
      </c>
      <c r="H56" s="569">
        <f>H50+H52+H53+H54+H55</f>
        <v>55322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605</v>
      </c>
      <c r="D59" s="188">
        <v>635</v>
      </c>
      <c r="E59" s="192" t="s">
        <v>180</v>
      </c>
      <c r="F59" s="473" t="s">
        <v>181</v>
      </c>
      <c r="G59" s="188">
        <v>19550</v>
      </c>
      <c r="H59" s="188">
        <v>14687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21631</v>
      </c>
      <c r="H61" s="565">
        <f>SUM(H62:H68)</f>
        <v>20160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610</v>
      </c>
      <c r="H62" s="188">
        <v>548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13632</v>
      </c>
      <c r="H64" s="188">
        <v>11998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605</v>
      </c>
      <c r="D65" s="567">
        <f>SUM(D59:D64)</f>
        <v>635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4445</v>
      </c>
      <c r="H66" s="188">
        <v>4443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1550</v>
      </c>
      <c r="H67" s="188">
        <v>1448</v>
      </c>
    </row>
    <row r="68" spans="1:8" ht="15">
      <c r="A68" s="84" t="s">
        <v>206</v>
      </c>
      <c r="B68" s="86" t="s">
        <v>207</v>
      </c>
      <c r="C68" s="188">
        <v>387</v>
      </c>
      <c r="D68" s="188">
        <v>603</v>
      </c>
      <c r="E68" s="84" t="s">
        <v>212</v>
      </c>
      <c r="F68" s="87" t="s">
        <v>213</v>
      </c>
      <c r="G68" s="188">
        <v>1394</v>
      </c>
      <c r="H68" s="188">
        <v>1723</v>
      </c>
    </row>
    <row r="69" spans="1:8" ht="15">
      <c r="A69" s="84" t="s">
        <v>210</v>
      </c>
      <c r="B69" s="86" t="s">
        <v>211</v>
      </c>
      <c r="C69" s="188">
        <v>24652</v>
      </c>
      <c r="D69" s="188">
        <f>21417+901</f>
        <v>22318</v>
      </c>
      <c r="E69" s="192" t="s">
        <v>79</v>
      </c>
      <c r="F69" s="87" t="s">
        <v>216</v>
      </c>
      <c r="G69" s="188">
        <v>16227</v>
      </c>
      <c r="H69" s="188">
        <v>19759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57408</v>
      </c>
      <c r="H71" s="567">
        <f>H59+H60+H61+H69+H70</f>
        <v>54606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439</v>
      </c>
      <c r="D73" s="188">
        <v>463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2841</v>
      </c>
      <c r="D75" s="188">
        <v>3287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28319</v>
      </c>
      <c r="D76" s="567">
        <f>SUM(D68:D75)</f>
        <v>26671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279</v>
      </c>
      <c r="H77" s="466">
        <v>320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57687</v>
      </c>
      <c r="H79" s="569">
        <f>H71+H73+H75+H77</f>
        <v>54926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282</v>
      </c>
      <c r="D88" s="188">
        <v>109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15475</v>
      </c>
      <c r="D89" s="188">
        <v>14980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15757</v>
      </c>
      <c r="D92" s="567">
        <f>SUM(D88:D91)</f>
        <v>15089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44681</v>
      </c>
      <c r="D94" s="571">
        <f>D65+D76+D85+D92+D93</f>
        <v>42395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159722</v>
      </c>
      <c r="D95" s="573">
        <f>D94+D56</f>
        <v>159043</v>
      </c>
      <c r="E95" s="220" t="s">
        <v>916</v>
      </c>
      <c r="F95" s="476" t="s">
        <v>268</v>
      </c>
      <c r="G95" s="572">
        <f>G37+G40+G56+G79</f>
        <v>159722</v>
      </c>
      <c r="H95" s="573">
        <f>H37+H40+H56+H79</f>
        <v>159043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43672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5">
      <selection activeCell="C28" sqref="C2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4460</v>
      </c>
      <c r="D12" s="307">
        <v>3773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59464</v>
      </c>
      <c r="D13" s="307">
        <v>46509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9304</v>
      </c>
      <c r="D14" s="307">
        <v>5628</v>
      </c>
      <c r="E14" s="236" t="s">
        <v>285</v>
      </c>
      <c r="F14" s="231" t="s">
        <v>286</v>
      </c>
      <c r="G14" s="307">
        <v>101902</v>
      </c>
      <c r="H14" s="307">
        <v>76819</v>
      </c>
    </row>
    <row r="15" spans="1:8" ht="15">
      <c r="A15" s="185" t="s">
        <v>287</v>
      </c>
      <c r="B15" s="181" t="s">
        <v>288</v>
      </c>
      <c r="C15" s="307">
        <v>18825</v>
      </c>
      <c r="D15" s="307">
        <v>13462</v>
      </c>
      <c r="E15" s="236" t="s">
        <v>79</v>
      </c>
      <c r="F15" s="231" t="s">
        <v>289</v>
      </c>
      <c r="G15" s="307">
        <v>5095</v>
      </c>
      <c r="H15" s="307">
        <v>3949</v>
      </c>
    </row>
    <row r="16" spans="1:8" ht="15.75">
      <c r="A16" s="185" t="s">
        <v>290</v>
      </c>
      <c r="B16" s="181" t="s">
        <v>291</v>
      </c>
      <c r="C16" s="307">
        <v>3873</v>
      </c>
      <c r="D16" s="307">
        <v>3402</v>
      </c>
      <c r="E16" s="227" t="s">
        <v>52</v>
      </c>
      <c r="F16" s="255" t="s">
        <v>292</v>
      </c>
      <c r="G16" s="597">
        <f>SUM(G12:G15)</f>
        <v>106997</v>
      </c>
      <c r="H16" s="598">
        <f>SUM(H12:H15)</f>
        <v>80768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160</v>
      </c>
      <c r="H18" s="609">
        <v>160</v>
      </c>
    </row>
    <row r="19" spans="1:8" ht="15">
      <c r="A19" s="185" t="s">
        <v>299</v>
      </c>
      <c r="B19" s="181" t="s">
        <v>300</v>
      </c>
      <c r="C19" s="307">
        <v>1863</v>
      </c>
      <c r="D19" s="307">
        <v>1083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97789</v>
      </c>
      <c r="D22" s="598">
        <f>SUM(D12:D18)+D19</f>
        <v>73857</v>
      </c>
      <c r="E22" s="185" t="s">
        <v>309</v>
      </c>
      <c r="F22" s="228" t="s">
        <v>310</v>
      </c>
      <c r="G22" s="307">
        <v>111</v>
      </c>
      <c r="H22" s="308">
        <v>75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778</v>
      </c>
      <c r="D25" s="307">
        <v>228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417</v>
      </c>
      <c r="D27" s="307">
        <v>253</v>
      </c>
      <c r="E27" s="227" t="s">
        <v>104</v>
      </c>
      <c r="F27" s="229" t="s">
        <v>326</v>
      </c>
      <c r="G27" s="597">
        <f>SUM(G22:G26)</f>
        <v>111</v>
      </c>
      <c r="H27" s="598">
        <f>SUM(H22:H26)</f>
        <v>75</v>
      </c>
    </row>
    <row r="28" spans="1:8" ht="15">
      <c r="A28" s="185" t="s">
        <v>79</v>
      </c>
      <c r="B28" s="228" t="s">
        <v>327</v>
      </c>
      <c r="C28" s="307">
        <v>46</v>
      </c>
      <c r="D28" s="307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1241</v>
      </c>
      <c r="D29" s="598">
        <f>SUM(D25:D28)</f>
        <v>481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99030</v>
      </c>
      <c r="D31" s="604">
        <f>D29+D22</f>
        <v>74338</v>
      </c>
      <c r="E31" s="242" t="s">
        <v>800</v>
      </c>
      <c r="F31" s="257" t="s">
        <v>331</v>
      </c>
      <c r="G31" s="244">
        <f>G16+G18+G27</f>
        <v>107268</v>
      </c>
      <c r="H31" s="245">
        <f>H16+H18+H27</f>
        <v>81003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8238</v>
      </c>
      <c r="D33" s="235">
        <f>IF((H31-D31)&gt;0,H31-D31,0)</f>
        <v>6665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99030</v>
      </c>
      <c r="D36" s="606">
        <f>D31-D34+D35</f>
        <v>74338</v>
      </c>
      <c r="E36" s="253" t="s">
        <v>346</v>
      </c>
      <c r="F36" s="247" t="s">
        <v>347</v>
      </c>
      <c r="G36" s="258">
        <f>G35-G34+G31</f>
        <v>107268</v>
      </c>
      <c r="H36" s="259">
        <f>H35-H34+H31</f>
        <v>81003</v>
      </c>
    </row>
    <row r="37" spans="1:8" ht="15.75">
      <c r="A37" s="252" t="s">
        <v>348</v>
      </c>
      <c r="B37" s="222" t="s">
        <v>349</v>
      </c>
      <c r="C37" s="603">
        <f>IF((G36-C36)&gt;0,G36-C36,0)</f>
        <v>8238</v>
      </c>
      <c r="D37" s="604">
        <f>IF((H36-D36)&gt;0,H36-D36,0)</f>
        <v>6665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817</v>
      </c>
      <c r="D38" s="598">
        <f>D39+D40+D41</f>
        <v>793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817</v>
      </c>
      <c r="D39" s="307">
        <v>793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7421</v>
      </c>
      <c r="D42" s="235">
        <f>+IF((H36-D36-D38)&gt;0,H36-D36-D38,0)</f>
        <v>5872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7421</v>
      </c>
      <c r="D44" s="259">
        <f>IF(H42=0,IF(D42-D43&gt;0,D42-D43+H43,0),IF(H42-H43&lt;0,H43-H42+D42,0))</f>
        <v>5872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107268</v>
      </c>
      <c r="D45" s="600">
        <f>D36+D38+D42</f>
        <v>81003</v>
      </c>
      <c r="E45" s="261" t="s">
        <v>373</v>
      </c>
      <c r="F45" s="263" t="s">
        <v>374</v>
      </c>
      <c r="G45" s="599">
        <f>G42+G36</f>
        <v>107268</v>
      </c>
      <c r="H45" s="600">
        <f>H42+H36</f>
        <v>81003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43672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1" sqref="C4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359">
        <v>120845</v>
      </c>
      <c r="D11" s="188">
        <v>93028</v>
      </c>
      <c r="E11" s="168"/>
      <c r="F11" s="168"/>
    </row>
    <row r="12" spans="1:13" ht="15">
      <c r="A12" s="268" t="s">
        <v>380</v>
      </c>
      <c r="B12" s="169" t="s">
        <v>381</v>
      </c>
      <c r="C12" s="359">
        <v>-80330</v>
      </c>
      <c r="D12" s="188">
        <v>-63440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359">
        <v>-20957</v>
      </c>
      <c r="D14" s="188">
        <v>-16375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-5774</v>
      </c>
      <c r="D15" s="188">
        <v>-5217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359">
        <v>-1135</v>
      </c>
      <c r="D16" s="188">
        <v>-697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359">
        <v>-38</v>
      </c>
      <c r="D19" s="188">
        <v>-35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359">
        <v>-55</v>
      </c>
      <c r="D20" s="188">
        <v>-2480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12556</v>
      </c>
      <c r="D21" s="628">
        <f>SUM(D11:D20)</f>
        <v>4784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359">
        <v>-1862</v>
      </c>
      <c r="D23" s="188">
        <v>-1276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359">
        <v>837</v>
      </c>
      <c r="D24" s="188">
        <v>207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-5558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298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-6583</v>
      </c>
      <c r="D33" s="628">
        <f>SUM(D23:D32)</f>
        <v>-771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359"/>
      <c r="D35" s="359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359">
        <v>787</v>
      </c>
      <c r="D37" s="359"/>
      <c r="E37" s="168"/>
      <c r="F37" s="168"/>
    </row>
    <row r="38" spans="1:6" ht="15">
      <c r="A38" s="268" t="s">
        <v>429</v>
      </c>
      <c r="B38" s="169" t="s">
        <v>430</v>
      </c>
      <c r="C38" s="359">
        <v>-1482</v>
      </c>
      <c r="D38" s="188">
        <v>-1522</v>
      </c>
      <c r="E38" s="168"/>
      <c r="F38" s="168"/>
    </row>
    <row r="39" spans="1:6" ht="15">
      <c r="A39" s="268" t="s">
        <v>431</v>
      </c>
      <c r="B39" s="169" t="s">
        <v>432</v>
      </c>
      <c r="C39" s="359">
        <v>-4217</v>
      </c>
      <c r="D39" s="188">
        <v>-3464</v>
      </c>
      <c r="E39" s="168"/>
      <c r="F39" s="168"/>
    </row>
    <row r="40" spans="1:6" ht="30.75">
      <c r="A40" s="268" t="s">
        <v>433</v>
      </c>
      <c r="B40" s="169" t="s">
        <v>434</v>
      </c>
      <c r="C40" s="359">
        <f>-375-18</f>
        <v>-393</v>
      </c>
      <c r="D40" s="188">
        <f>-203-61</f>
        <v>-264</v>
      </c>
      <c r="E40" s="168"/>
      <c r="F40" s="168"/>
    </row>
    <row r="41" spans="1:6" ht="15">
      <c r="A41" s="268" t="s">
        <v>435</v>
      </c>
      <c r="B41" s="169" t="s">
        <v>436</v>
      </c>
      <c r="C41" s="359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-5305</v>
      </c>
      <c r="D43" s="630">
        <f>SUM(D35:D42)</f>
        <v>-5250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668</v>
      </c>
      <c r="D44" s="298">
        <f>D43+D33+D21</f>
        <v>-1237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15089</v>
      </c>
      <c r="D45" s="300">
        <v>12663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15757</v>
      </c>
      <c r="D46" s="302">
        <f>D45+D44</f>
        <v>11426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43672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5378</v>
      </c>
      <c r="D13" s="553">
        <f>'1-Баланс'!H20</f>
        <v>19565</v>
      </c>
      <c r="E13" s="553">
        <f>'1-Баланс'!H21</f>
        <v>0</v>
      </c>
      <c r="F13" s="553">
        <f>'1-Баланс'!H23</f>
        <v>538</v>
      </c>
      <c r="G13" s="553">
        <f>'1-Баланс'!H24</f>
        <v>0</v>
      </c>
      <c r="H13" s="554">
        <v>-776</v>
      </c>
      <c r="I13" s="553">
        <f>'1-Баланс'!H29+'1-Баланс'!H32</f>
        <v>24090</v>
      </c>
      <c r="J13" s="553">
        <f>'1-Баланс'!H30+'1-Баланс'!H33</f>
        <v>0</v>
      </c>
      <c r="K13" s="554"/>
      <c r="L13" s="553">
        <f>SUM(C13:K13)</f>
        <v>48795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5378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538</v>
      </c>
      <c r="G17" s="622">
        <f t="shared" si="2"/>
        <v>0</v>
      </c>
      <c r="H17" s="622">
        <f t="shared" si="2"/>
        <v>-776</v>
      </c>
      <c r="I17" s="622">
        <f t="shared" si="2"/>
        <v>24090</v>
      </c>
      <c r="J17" s="622">
        <f t="shared" si="2"/>
        <v>0</v>
      </c>
      <c r="K17" s="622">
        <f t="shared" si="2"/>
        <v>0</v>
      </c>
      <c r="L17" s="553">
        <f t="shared" si="1"/>
        <v>48795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7421</v>
      </c>
      <c r="J18" s="553">
        <f>+'1-Баланс'!G33</f>
        <v>0</v>
      </c>
      <c r="K18" s="554"/>
      <c r="L18" s="553">
        <f t="shared" si="1"/>
        <v>7421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-7529</v>
      </c>
      <c r="J19" s="159">
        <f>J20+J21</f>
        <v>0</v>
      </c>
      <c r="K19" s="159">
        <f t="shared" si="3"/>
        <v>0</v>
      </c>
      <c r="L19" s="553">
        <f t="shared" si="1"/>
        <v>-7529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-7529</v>
      </c>
      <c r="J20" s="307"/>
      <c r="K20" s="307"/>
      <c r="L20" s="553">
        <f>SUM(C20:K20)</f>
        <v>-7529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-1823</v>
      </c>
      <c r="J22" s="307"/>
      <c r="K22" s="307"/>
      <c r="L22" s="553">
        <f t="shared" si="1"/>
        <v>-1823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-107</v>
      </c>
      <c r="I30" s="307"/>
      <c r="J30" s="307"/>
      <c r="K30" s="307"/>
      <c r="L30" s="553">
        <f t="shared" si="1"/>
        <v>-107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-883</v>
      </c>
      <c r="I31" s="622">
        <f t="shared" si="6"/>
        <v>22159</v>
      </c>
      <c r="J31" s="622">
        <f t="shared" si="6"/>
        <v>0</v>
      </c>
      <c r="K31" s="622">
        <f t="shared" si="6"/>
        <v>0</v>
      </c>
      <c r="L31" s="553">
        <f t="shared" si="1"/>
        <v>46757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-883</v>
      </c>
      <c r="I34" s="556">
        <f t="shared" si="7"/>
        <v>22159</v>
      </c>
      <c r="J34" s="556">
        <f t="shared" si="7"/>
        <v>0</v>
      </c>
      <c r="K34" s="556">
        <f t="shared" si="7"/>
        <v>0</v>
      </c>
      <c r="L34" s="620">
        <f t="shared" si="1"/>
        <v>46757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43672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36" sqref="L3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45901</v>
      </c>
      <c r="E12" s="319">
        <v>308</v>
      </c>
      <c r="F12" s="319">
        <v>2</v>
      </c>
      <c r="G12" s="320">
        <f aca="true" t="shared" si="2" ref="G12:G41">D12+E12-F12</f>
        <v>46207</v>
      </c>
      <c r="H12" s="319"/>
      <c r="I12" s="319"/>
      <c r="J12" s="320">
        <f aca="true" t="shared" si="3" ref="J12:J41">G12+H12-I12</f>
        <v>46207</v>
      </c>
      <c r="K12" s="319">
        <v>7221</v>
      </c>
      <c r="L12" s="319">
        <v>2509</v>
      </c>
      <c r="M12" s="319"/>
      <c r="N12" s="320">
        <f aca="true" t="shared" si="4" ref="N12:N41">K12+L12-M12</f>
        <v>9730</v>
      </c>
      <c r="O12" s="319"/>
      <c r="P12" s="319"/>
      <c r="Q12" s="320">
        <f t="shared" si="0"/>
        <v>9730</v>
      </c>
      <c r="R12" s="331">
        <f t="shared" si="1"/>
        <v>36477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13038</v>
      </c>
      <c r="E13" s="319">
        <v>500</v>
      </c>
      <c r="F13" s="319">
        <v>2</v>
      </c>
      <c r="G13" s="320">
        <f t="shared" si="2"/>
        <v>13536</v>
      </c>
      <c r="H13" s="319"/>
      <c r="I13" s="319">
        <v>75</v>
      </c>
      <c r="J13" s="320">
        <f t="shared" si="3"/>
        <v>13461</v>
      </c>
      <c r="K13" s="319">
        <v>5542</v>
      </c>
      <c r="L13" s="319">
        <v>776</v>
      </c>
      <c r="M13" s="319"/>
      <c r="N13" s="320">
        <f t="shared" si="4"/>
        <v>6318</v>
      </c>
      <c r="O13" s="319"/>
      <c r="P13" s="319"/>
      <c r="Q13" s="320">
        <f t="shared" si="0"/>
        <v>6318</v>
      </c>
      <c r="R13" s="331">
        <f t="shared" si="1"/>
        <v>7143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43857</v>
      </c>
      <c r="E15" s="319">
        <v>9736</v>
      </c>
      <c r="F15" s="319">
        <v>4891</v>
      </c>
      <c r="G15" s="320">
        <f t="shared" si="2"/>
        <v>48702</v>
      </c>
      <c r="H15" s="319"/>
      <c r="I15" s="319"/>
      <c r="J15" s="320">
        <f t="shared" si="3"/>
        <v>48702</v>
      </c>
      <c r="K15" s="319">
        <v>25758</v>
      </c>
      <c r="L15" s="319">
        <v>3336</v>
      </c>
      <c r="M15" s="319">
        <v>4060</v>
      </c>
      <c r="N15" s="320">
        <f t="shared" si="4"/>
        <v>25034</v>
      </c>
      <c r="O15" s="319"/>
      <c r="P15" s="319"/>
      <c r="Q15" s="320">
        <f t="shared" si="0"/>
        <v>25034</v>
      </c>
      <c r="R15" s="331">
        <f t="shared" si="1"/>
        <v>23668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16416</v>
      </c>
      <c r="E18" s="319">
        <v>1051</v>
      </c>
      <c r="F18" s="319">
        <v>605</v>
      </c>
      <c r="G18" s="320">
        <f t="shared" si="2"/>
        <v>16862</v>
      </c>
      <c r="H18" s="319"/>
      <c r="I18" s="319"/>
      <c r="J18" s="320">
        <f t="shared" si="3"/>
        <v>16862</v>
      </c>
      <c r="K18" s="319">
        <v>8193</v>
      </c>
      <c r="L18" s="319">
        <v>999</v>
      </c>
      <c r="M18" s="319">
        <v>50</v>
      </c>
      <c r="N18" s="320">
        <f t="shared" si="4"/>
        <v>9142</v>
      </c>
      <c r="O18" s="319"/>
      <c r="P18" s="319"/>
      <c r="Q18" s="320">
        <f t="shared" si="0"/>
        <v>9142</v>
      </c>
      <c r="R18" s="331">
        <f t="shared" si="1"/>
        <v>7720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119212</v>
      </c>
      <c r="E19" s="321">
        <f>SUM(E11:E18)</f>
        <v>11595</v>
      </c>
      <c r="F19" s="321">
        <f>SUM(F11:F18)</f>
        <v>5500</v>
      </c>
      <c r="G19" s="320">
        <f t="shared" si="2"/>
        <v>125307</v>
      </c>
      <c r="H19" s="321">
        <f>SUM(H11:H18)</f>
        <v>0</v>
      </c>
      <c r="I19" s="321">
        <f>SUM(I11:I18)</f>
        <v>75</v>
      </c>
      <c r="J19" s="320">
        <f t="shared" si="3"/>
        <v>125232</v>
      </c>
      <c r="K19" s="321">
        <f>SUM(K11:K18)</f>
        <v>46714</v>
      </c>
      <c r="L19" s="321">
        <f>SUM(L11:L18)</f>
        <v>7620</v>
      </c>
      <c r="M19" s="321">
        <f>SUM(M11:M18)</f>
        <v>4110</v>
      </c>
      <c r="N19" s="320">
        <f t="shared" si="4"/>
        <v>50224</v>
      </c>
      <c r="O19" s="321">
        <f>SUM(O11:O18)</f>
        <v>0</v>
      </c>
      <c r="P19" s="321">
        <f>SUM(P11:P18)</f>
        <v>0</v>
      </c>
      <c r="Q19" s="320">
        <f t="shared" si="0"/>
        <v>50224</v>
      </c>
      <c r="R19" s="331">
        <f t="shared" si="1"/>
        <v>75008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19483</v>
      </c>
      <c r="E23" s="319"/>
      <c r="F23" s="319"/>
      <c r="G23" s="320">
        <f t="shared" si="2"/>
        <v>19483</v>
      </c>
      <c r="H23" s="319">
        <v>3</v>
      </c>
      <c r="I23" s="319"/>
      <c r="J23" s="320">
        <f t="shared" si="3"/>
        <v>19486</v>
      </c>
      <c r="K23" s="319">
        <v>2483</v>
      </c>
      <c r="L23" s="319">
        <v>926</v>
      </c>
      <c r="M23" s="319"/>
      <c r="N23" s="320">
        <f t="shared" si="4"/>
        <v>3409</v>
      </c>
      <c r="O23" s="319"/>
      <c r="P23" s="319"/>
      <c r="Q23" s="320">
        <f t="shared" si="0"/>
        <v>3409</v>
      </c>
      <c r="R23" s="331">
        <f t="shared" si="1"/>
        <v>16077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11348</v>
      </c>
      <c r="E24" s="319">
        <v>730</v>
      </c>
      <c r="F24" s="319"/>
      <c r="G24" s="320">
        <f t="shared" si="2"/>
        <v>12078</v>
      </c>
      <c r="H24" s="319"/>
      <c r="I24" s="319"/>
      <c r="J24" s="320">
        <f t="shared" si="3"/>
        <v>12078</v>
      </c>
      <c r="K24" s="319">
        <v>7181</v>
      </c>
      <c r="L24" s="319">
        <v>758</v>
      </c>
      <c r="M24" s="319"/>
      <c r="N24" s="320">
        <f t="shared" si="4"/>
        <v>7939</v>
      </c>
      <c r="O24" s="319"/>
      <c r="P24" s="319"/>
      <c r="Q24" s="320">
        <f t="shared" si="0"/>
        <v>7939</v>
      </c>
      <c r="R24" s="331">
        <f t="shared" si="1"/>
        <v>4139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18804</v>
      </c>
      <c r="E26" s="319">
        <v>0</v>
      </c>
      <c r="F26" s="319"/>
      <c r="G26" s="320">
        <f t="shared" si="2"/>
        <v>18804</v>
      </c>
      <c r="H26" s="319"/>
      <c r="I26" s="319">
        <v>0</v>
      </c>
      <c r="J26" s="320">
        <f t="shared" si="3"/>
        <v>18804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18804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49635</v>
      </c>
      <c r="E27" s="323">
        <f aca="true" t="shared" si="5" ref="E27:P27">SUM(E23:E26)</f>
        <v>730</v>
      </c>
      <c r="F27" s="323">
        <f t="shared" si="5"/>
        <v>0</v>
      </c>
      <c r="G27" s="324">
        <f t="shared" si="2"/>
        <v>50365</v>
      </c>
      <c r="H27" s="323">
        <f t="shared" si="5"/>
        <v>3</v>
      </c>
      <c r="I27" s="323">
        <f t="shared" si="5"/>
        <v>0</v>
      </c>
      <c r="J27" s="324">
        <f t="shared" si="3"/>
        <v>50368</v>
      </c>
      <c r="K27" s="323">
        <f t="shared" si="5"/>
        <v>9664</v>
      </c>
      <c r="L27" s="323">
        <f t="shared" si="5"/>
        <v>1684</v>
      </c>
      <c r="M27" s="323">
        <f t="shared" si="5"/>
        <v>0</v>
      </c>
      <c r="N27" s="324">
        <f t="shared" si="4"/>
        <v>11348</v>
      </c>
      <c r="O27" s="323">
        <f t="shared" si="5"/>
        <v>0</v>
      </c>
      <c r="P27" s="323">
        <f t="shared" si="5"/>
        <v>0</v>
      </c>
      <c r="Q27" s="324">
        <f t="shared" si="0"/>
        <v>11348</v>
      </c>
      <c r="R27" s="334">
        <f t="shared" si="1"/>
        <v>39020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168847</v>
      </c>
      <c r="E42" s="340">
        <f>E19+E20+E21+E27+E40+E41</f>
        <v>12325</v>
      </c>
      <c r="F42" s="340">
        <f aca="true" t="shared" si="11" ref="F42:R42">F19+F20+F21+F27+F40+F41</f>
        <v>5500</v>
      </c>
      <c r="G42" s="340">
        <f t="shared" si="11"/>
        <v>175672</v>
      </c>
      <c r="H42" s="340">
        <f t="shared" si="11"/>
        <v>3</v>
      </c>
      <c r="I42" s="340">
        <f t="shared" si="11"/>
        <v>75</v>
      </c>
      <c r="J42" s="340">
        <f t="shared" si="11"/>
        <v>175600</v>
      </c>
      <c r="K42" s="340">
        <f t="shared" si="11"/>
        <v>56378</v>
      </c>
      <c r="L42" s="340">
        <f t="shared" si="11"/>
        <v>9304</v>
      </c>
      <c r="M42" s="340">
        <f t="shared" si="11"/>
        <v>4110</v>
      </c>
      <c r="N42" s="340">
        <f t="shared" si="11"/>
        <v>61572</v>
      </c>
      <c r="O42" s="340">
        <f t="shared" si="11"/>
        <v>0</v>
      </c>
      <c r="P42" s="340">
        <f t="shared" si="11"/>
        <v>0</v>
      </c>
      <c r="Q42" s="340">
        <f t="shared" si="11"/>
        <v>61572</v>
      </c>
      <c r="R42" s="341">
        <f t="shared" si="11"/>
        <v>114028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43672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3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543</v>
      </c>
      <c r="D18" s="353">
        <f>+D19+D20</f>
        <v>0</v>
      </c>
      <c r="E18" s="360">
        <f t="shared" si="0"/>
        <v>543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543</v>
      </c>
      <c r="D20" s="359"/>
      <c r="E20" s="360">
        <f t="shared" si="0"/>
        <v>543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543</v>
      </c>
      <c r="D21" s="431">
        <f>D13+D17+D18</f>
        <v>0</v>
      </c>
      <c r="E21" s="432">
        <f>E13+E17+E18</f>
        <v>543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470</v>
      </c>
      <c r="D23" s="434"/>
      <c r="E23" s="433">
        <f t="shared" si="0"/>
        <v>470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387</v>
      </c>
      <c r="D26" s="353">
        <f>SUM(D27:D29)</f>
        <v>387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387</v>
      </c>
      <c r="D28" s="359">
        <v>387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24652</v>
      </c>
      <c r="D30" s="359">
        <v>24652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439</v>
      </c>
      <c r="D35" s="353">
        <f>SUM(D36:D39)</f>
        <v>439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439</v>
      </c>
      <c r="D36" s="359">
        <v>439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2841</v>
      </c>
      <c r="D40" s="353">
        <f>SUM(D41:D44)</f>
        <v>2841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2841</v>
      </c>
      <c r="D44" s="359">
        <v>2841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28319</v>
      </c>
      <c r="D45" s="429">
        <f>D26+D30+D31+D33+D32+D34+D35+D40</f>
        <v>28319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29332</v>
      </c>
      <c r="D46" s="435">
        <f>D45+D23+D21+D11</f>
        <v>28319</v>
      </c>
      <c r="E46" s="436">
        <f>E45+E23+E21+E11</f>
        <v>1013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1521</v>
      </c>
      <c r="D58" s="129">
        <f>D59+D61</f>
        <v>0</v>
      </c>
      <c r="E58" s="127">
        <f t="shared" si="1"/>
        <v>1521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1521</v>
      </c>
      <c r="D59" s="188">
        <v>0</v>
      </c>
      <c r="E59" s="127">
        <f t="shared" si="1"/>
        <v>1521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51411</v>
      </c>
      <c r="D66" s="188">
        <v>0</v>
      </c>
      <c r="E66" s="127">
        <f t="shared" si="1"/>
        <v>51411</v>
      </c>
      <c r="F66" s="187"/>
    </row>
    <row r="67" spans="1:6" ht="15">
      <c r="A67" s="361" t="s">
        <v>684</v>
      </c>
      <c r="B67" s="126" t="s">
        <v>685</v>
      </c>
      <c r="C67" s="188">
        <v>40975</v>
      </c>
      <c r="D67" s="188">
        <v>0</v>
      </c>
      <c r="E67" s="127">
        <f t="shared" si="1"/>
        <v>40975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52932</v>
      </c>
      <c r="D68" s="426">
        <f>D54+D58+D63+D64+D65+D66</f>
        <v>0</v>
      </c>
      <c r="E68" s="427">
        <f t="shared" si="1"/>
        <v>52932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2168</v>
      </c>
      <c r="D70" s="188"/>
      <c r="E70" s="127">
        <f t="shared" si="1"/>
        <v>2168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610</v>
      </c>
      <c r="D73" s="128">
        <f>SUM(D74:D76)</f>
        <v>610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610</v>
      </c>
      <c r="D74" s="188">
        <v>610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3704</v>
      </c>
      <c r="D77" s="129">
        <f>D78+D80</f>
        <v>3704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3704</v>
      </c>
      <c r="D78" s="188">
        <v>3704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13560</v>
      </c>
      <c r="D82" s="129">
        <f>SUM(D83:D86)</f>
        <v>13560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13560</v>
      </c>
      <c r="D86" s="188">
        <v>13560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21021</v>
      </c>
      <c r="D87" s="125">
        <f>SUM(D88:D92)+D96</f>
        <v>21021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13632</v>
      </c>
      <c r="D89" s="188">
        <v>13632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4445</v>
      </c>
      <c r="D91" s="188">
        <v>4445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1394</v>
      </c>
      <c r="D92" s="129">
        <f>SUM(D93:D95)</f>
        <v>1394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51</v>
      </c>
      <c r="D93" s="188">
        <v>51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901</v>
      </c>
      <c r="D94" s="188">
        <v>901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442</v>
      </c>
      <c r="D95" s="188">
        <v>442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1550</v>
      </c>
      <c r="D96" s="188">
        <v>1550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18513</v>
      </c>
      <c r="D97" s="188">
        <v>18513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57408</v>
      </c>
      <c r="D98" s="424">
        <f>D87+D82+D77+D73+D97</f>
        <v>57408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112508</v>
      </c>
      <c r="D99" s="418">
        <f>D98+D70+D68</f>
        <v>57408</v>
      </c>
      <c r="E99" s="418">
        <f>E98+E70+E68</f>
        <v>55100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43672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43672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30.06.2019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159722</v>
      </c>
      <c r="D6" s="644">
        <f aca="true" t="shared" si="0" ref="D6:D15">C6-E6</f>
        <v>0</v>
      </c>
      <c r="E6" s="643">
        <f>'1-Баланс'!G95</f>
        <v>159722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46757</v>
      </c>
      <c r="D7" s="644">
        <f t="shared" si="0"/>
        <v>41379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7421</v>
      </c>
      <c r="D8" s="644">
        <f t="shared" si="0"/>
        <v>0</v>
      </c>
      <c r="E8" s="643">
        <f>ABS('2-Отчет за доходите'!C44)-ABS('2-Отчет за доходите'!G44)</f>
        <v>7421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15089</v>
      </c>
      <c r="D9" s="644">
        <f t="shared" si="0"/>
        <v>0</v>
      </c>
      <c r="E9" s="643">
        <f>'3-Отчет за паричния поток'!C45</f>
        <v>15089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15757</v>
      </c>
      <c r="D10" s="644">
        <f t="shared" si="0"/>
        <v>0</v>
      </c>
      <c r="E10" s="643">
        <f>'3-Отчет за паричния поток'!C46</f>
        <v>15757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46757</v>
      </c>
      <c r="D11" s="644">
        <f t="shared" si="0"/>
        <v>0</v>
      </c>
      <c r="E11" s="643">
        <f>'4-Отчет за собствения капитал'!L34</f>
        <v>46757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2019-07-29T12:35:02Z</cp:lastPrinted>
  <dcterms:created xsi:type="dcterms:W3CDTF">2006-09-16T00:00:00Z</dcterms:created>
  <dcterms:modified xsi:type="dcterms:W3CDTF">2019-07-29T15:47:17Z</dcterms:modified>
  <cp:category/>
  <cp:version/>
  <cp:contentType/>
  <cp:contentStatus/>
</cp:coreProperties>
</file>