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<sst xmlns="http://schemas.openxmlformats.org/spreadsheetml/2006/main" count="4320" uniqueCount="1002">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</sst>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43123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Стефка Левиджова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43123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"СПИДИ"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88444</v>
      </c>
      <c r="D6" s="675">
        <f aca="true" t="shared" si="0" ref="D6:D15">C6-E6</f>
        <v>0</v>
      </c>
      <c r="E6" s="674">
        <f>'1-Баланс'!G95</f>
        <v>88444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50056</v>
      </c>
      <c r="D7" s="675">
        <f t="shared" si="0"/>
        <v>44678</v>
      </c>
      <c r="E7" s="674">
        <f>'1-Баланс'!G18</f>
        <v>5378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9114</v>
      </c>
      <c r="D8" s="675">
        <f t="shared" si="0"/>
        <v>0</v>
      </c>
      <c r="E8" s="674">
        <f>ABS('2-Отчет за доходите'!C44)-ABS('2-Отчет за доходите'!G44)</f>
        <v>9114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6011</v>
      </c>
      <c r="D9" s="675">
        <f t="shared" si="0"/>
        <v>0</v>
      </c>
      <c r="E9" s="674">
        <f>'3-Отчет за паричния поток'!C45</f>
        <v>6011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8165</v>
      </c>
      <c r="D10" s="675">
        <f t="shared" si="0"/>
        <v>0</v>
      </c>
      <c r="E10" s="674">
        <f>'3-Отчет за паричния поток'!C46</f>
        <v>8165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50056</v>
      </c>
      <c r="D11" s="675">
        <f t="shared" si="0"/>
        <v>0</v>
      </c>
      <c r="E11" s="674">
        <f>'4-Отчет за собствения капитал'!L34</f>
        <v>50056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26447</v>
      </c>
      <c r="D12" s="675">
        <f t="shared" si="0"/>
        <v>0</v>
      </c>
      <c r="E12" s="674">
        <f>'Справка 5'!C27+'Справка 5'!C97</f>
        <v>26447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0.08536345500014049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0.18207607479622823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0.237417943107221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0.10304825652390213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1.1042667159216846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1.0073791661542246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0.995818472512606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0.3347271758291313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0.3347271758291313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3.745422016417596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1.2071706390484374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0.21849775959782047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0.7669010708007032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0.4340373569716431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10705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0.21386047626658142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0.17392880042374062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2.0509697066837633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2557</v>
      </c>
    </row>
    <row r="6" spans="1:8" ht="15.7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15221</v>
      </c>
    </row>
    <row r="8" spans="1:8" ht="15.7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1610</v>
      </c>
    </row>
    <row r="10" spans="1:8" ht="15.7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6608</v>
      </c>
    </row>
    <row r="11" spans="1:8" ht="15.7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25996</v>
      </c>
    </row>
    <row r="12" spans="1:8" ht="15.7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2228</v>
      </c>
    </row>
    <row r="16" spans="1:8" ht="15.7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2228</v>
      </c>
    </row>
    <row r="19" spans="1:8" ht="15.7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26447</v>
      </c>
    </row>
    <row r="23" spans="1:8" ht="15.7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26447</v>
      </c>
    </row>
    <row r="24" spans="1:8" ht="15.7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26447</v>
      </c>
    </row>
    <row r="34" spans="1:8" ht="15.7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9001</v>
      </c>
    </row>
    <row r="36" spans="1:8" ht="15.7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9001</v>
      </c>
    </row>
    <row r="39" spans="1:8" ht="15.7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199</v>
      </c>
    </row>
    <row r="41" spans="1:8" ht="15.7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63871</v>
      </c>
    </row>
    <row r="42" spans="1:8" ht="15.7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282</v>
      </c>
    </row>
    <row r="43" spans="1:8" ht="15.7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282</v>
      </c>
    </row>
    <row r="49" spans="1:8" ht="15.7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1118</v>
      </c>
    </row>
    <row r="50" spans="1:8" ht="15.7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10852</v>
      </c>
    </row>
    <row r="51" spans="1:8" ht="15.7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1831</v>
      </c>
    </row>
    <row r="52" spans="1:8" ht="15.7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2325</v>
      </c>
    </row>
    <row r="57" spans="1:8" ht="15.7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16126</v>
      </c>
    </row>
    <row r="58" spans="1:8" ht="15.7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358</v>
      </c>
    </row>
    <row r="66" spans="1:8" ht="15.7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7762</v>
      </c>
    </row>
    <row r="67" spans="1:8" ht="15.7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45</v>
      </c>
    </row>
    <row r="69" spans="1:8" ht="15.7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8165</v>
      </c>
    </row>
    <row r="70" spans="1:8" ht="15.7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24573</v>
      </c>
    </row>
    <row r="72" spans="1:8" ht="15.7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88444</v>
      </c>
    </row>
    <row r="73" spans="1:8" ht="15.7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.7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.7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.7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.7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.7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.7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.7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15461</v>
      </c>
    </row>
    <row r="88" spans="1:8" ht="15.7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15461</v>
      </c>
    </row>
    <row r="89" spans="1:8" ht="15.7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9114</v>
      </c>
    </row>
    <row r="92" spans="1:8" ht="15.7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24575</v>
      </c>
    </row>
    <row r="94" spans="1:8" ht="15.7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50056</v>
      </c>
    </row>
    <row r="95" spans="1:8" ht="15.7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13479</v>
      </c>
    </row>
    <row r="98" spans="1:8" ht="15.7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13479</v>
      </c>
    </row>
    <row r="103" spans="1:8" ht="15.7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56</v>
      </c>
    </row>
    <row r="104" spans="1:8" ht="15.7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460</v>
      </c>
    </row>
    <row r="107" spans="1:8" ht="15.7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13995</v>
      </c>
    </row>
    <row r="108" spans="1:8" ht="15.7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8554</v>
      </c>
    </row>
    <row r="109" spans="1:8" ht="15.7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9757</v>
      </c>
    </row>
    <row r="111" spans="1:8" ht="15.7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1392</v>
      </c>
    </row>
    <row r="112" spans="1:8" ht="15.7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3237</v>
      </c>
    </row>
    <row r="114" spans="1:8" ht="15.7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2841</v>
      </c>
    </row>
    <row r="116" spans="1:8" ht="15.7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723</v>
      </c>
    </row>
    <row r="117" spans="1:8" ht="15.7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1564</v>
      </c>
    </row>
    <row r="118" spans="1:8" ht="15.7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5574</v>
      </c>
    </row>
    <row r="119" spans="1:8" ht="15.7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23885</v>
      </c>
    </row>
    <row r="121" spans="1:8" ht="15.7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508</v>
      </c>
    </row>
    <row r="124" spans="1:8" ht="15.7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24393</v>
      </c>
    </row>
    <row r="125" spans="1:8" ht="15.7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88444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5763</v>
      </c>
    </row>
    <row r="128" spans="1:8" ht="15.7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55458</v>
      </c>
    </row>
    <row r="129" spans="1:8" ht="15.7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8012</v>
      </c>
    </row>
    <row r="130" spans="1:8" ht="15.7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21553</v>
      </c>
    </row>
    <row r="131" spans="1:8" ht="15.7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3572</v>
      </c>
    </row>
    <row r="132" spans="1:8" ht="15.7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2415</v>
      </c>
    </row>
    <row r="135" spans="1:8" ht="15.7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96773</v>
      </c>
    </row>
    <row r="138" spans="1:8" ht="15.7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544</v>
      </c>
    </row>
    <row r="139" spans="1:8" ht="15.7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106</v>
      </c>
    </row>
    <row r="141" spans="1:8" ht="15.7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29</v>
      </c>
    </row>
    <row r="142" spans="1:8" ht="15.7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679</v>
      </c>
    </row>
    <row r="143" spans="1:8" ht="15.7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97452</v>
      </c>
    </row>
    <row r="144" spans="1:8" ht="15.7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10161</v>
      </c>
    </row>
    <row r="145" spans="1:8" ht="15.7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97452</v>
      </c>
    </row>
    <row r="148" spans="1:8" ht="15.7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10161</v>
      </c>
    </row>
    <row r="149" spans="1:8" ht="15.7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1047</v>
      </c>
    </row>
    <row r="150" spans="1:8" ht="15.7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1034</v>
      </c>
    </row>
    <row r="151" spans="1:8" ht="15.7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13</v>
      </c>
    </row>
    <row r="153" spans="1:8" ht="15.7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9114</v>
      </c>
    </row>
    <row r="154" spans="1:8" ht="15.7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9114</v>
      </c>
    </row>
    <row r="156" spans="1:8" ht="15.7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107613</v>
      </c>
    </row>
    <row r="157" spans="1:8" ht="15.7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102775</v>
      </c>
    </row>
    <row r="160" spans="1:8" ht="15.7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3992</v>
      </c>
    </row>
    <row r="161" spans="1:8" ht="15.7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106767</v>
      </c>
    </row>
    <row r="162" spans="1:8" ht="15.7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302</v>
      </c>
    </row>
    <row r="163" spans="1:8" ht="15.7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302</v>
      </c>
    </row>
    <row r="164" spans="1:8" ht="15.7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510</v>
      </c>
    </row>
    <row r="165" spans="1:8" ht="15.7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34</v>
      </c>
    </row>
    <row r="166" spans="1:8" ht="15.7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544</v>
      </c>
    </row>
    <row r="170" spans="1:8" ht="15.7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107613</v>
      </c>
    </row>
    <row r="171" spans="1:8" ht="15.7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107613</v>
      </c>
    </row>
    <row r="175" spans="1:8" ht="15.7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107613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127553</v>
      </c>
    </row>
    <row r="182" spans="1:8" ht="15.7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-80702</v>
      </c>
    </row>
    <row r="183" spans="1:8" ht="15.7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-22587</v>
      </c>
    </row>
    <row r="185" spans="1:8" ht="15.7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-10003</v>
      </c>
    </row>
    <row r="186" spans="1:8" ht="15.7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-784</v>
      </c>
    </row>
    <row r="187" spans="1:8" ht="15.7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-95</v>
      </c>
    </row>
    <row r="190" spans="1:8" ht="15.7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4205</v>
      </c>
    </row>
    <row r="191" spans="1:8" ht="15.7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17587</v>
      </c>
    </row>
    <row r="192" spans="1:8" ht="15.7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-2016</v>
      </c>
    </row>
    <row r="193" spans="1:8" ht="15.7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151</v>
      </c>
    </row>
    <row r="194" spans="1:8" ht="15.7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-2382</v>
      </c>
    </row>
    <row r="195" spans="1:8" ht="15.7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34</v>
      </c>
    </row>
    <row r="200" spans="1:8" ht="15.7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-4213</v>
      </c>
    </row>
    <row r="203" spans="1:8" ht="15.7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42</v>
      </c>
    </row>
    <row r="204" spans="1:8" ht="15.7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3998</v>
      </c>
    </row>
    <row r="206" spans="1:8" ht="15.7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-2856</v>
      </c>
    </row>
    <row r="207" spans="1:8" ht="15.7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-5826</v>
      </c>
    </row>
    <row r="208" spans="1:8" ht="15.7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-560</v>
      </c>
    </row>
    <row r="209" spans="1:8" ht="15.7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-6018</v>
      </c>
    </row>
    <row r="210" spans="1:8" ht="15.7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-11220</v>
      </c>
    </row>
    <row r="212" spans="1:8" ht="15.7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2154</v>
      </c>
    </row>
    <row r="213" spans="1:8" ht="15.7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6011</v>
      </c>
    </row>
    <row r="214" spans="1:8" ht="15.7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8165</v>
      </c>
    </row>
    <row r="215" spans="1:8" ht="15.7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5336</v>
      </c>
    </row>
    <row r="219" spans="1:8" ht="15.7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5336</v>
      </c>
    </row>
    <row r="223" spans="1:8" ht="15.7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42</v>
      </c>
    </row>
    <row r="236" spans="1:8" ht="15.7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.7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.7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.7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.7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.7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.7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534</v>
      </c>
    </row>
    <row r="285" spans="1:8" ht="15.7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534</v>
      </c>
    </row>
    <row r="289" spans="1:8" ht="15.7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4</v>
      </c>
    </row>
    <row r="302" spans="1:8" ht="15.7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.7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.7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21482</v>
      </c>
    </row>
    <row r="351" spans="1:8" ht="15.7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21482</v>
      </c>
    </row>
    <row r="355" spans="1:8" ht="15.7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9114</v>
      </c>
    </row>
    <row r="356" spans="1:8" ht="15.7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-6017</v>
      </c>
    </row>
    <row r="357" spans="1:8" ht="15.7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-6030</v>
      </c>
    </row>
    <row r="358" spans="1:8" ht="15.7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13</v>
      </c>
    </row>
    <row r="359" spans="1:8" ht="15.7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-4</v>
      </c>
    </row>
    <row r="368" spans="1:8" ht="15.7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24575</v>
      </c>
    </row>
    <row r="369" spans="1:8" ht="15.7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24575</v>
      </c>
    </row>
    <row r="372" spans="1:8" ht="15.7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46917</v>
      </c>
    </row>
    <row r="417" spans="1:8" ht="15.7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46917</v>
      </c>
    </row>
    <row r="421" spans="1:8" ht="15.7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9114</v>
      </c>
    </row>
    <row r="422" spans="1:8" ht="15.7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-6017</v>
      </c>
    </row>
    <row r="423" spans="1:8" ht="15.7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-6030</v>
      </c>
    </row>
    <row r="424" spans="1:8" ht="15.7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13</v>
      </c>
    </row>
    <row r="425" spans="1:8" ht="15.7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42</v>
      </c>
    </row>
    <row r="434" spans="1:8" ht="15.7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50056</v>
      </c>
    </row>
    <row r="435" spans="1:8" ht="15.7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50056</v>
      </c>
    </row>
    <row r="438" spans="1:8" ht="15.7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4342</v>
      </c>
    </row>
    <row r="464" spans="1:8" ht="15.7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31806</v>
      </c>
    </row>
    <row r="466" spans="1:8" ht="15.7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1868</v>
      </c>
    </row>
    <row r="468" spans="1:8" ht="15.7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15502</v>
      </c>
    </row>
    <row r="469" spans="1:8" ht="15.7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53518</v>
      </c>
    </row>
    <row r="470" spans="1:8" ht="15.7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5931</v>
      </c>
    </row>
    <row r="474" spans="1:8" ht="15.7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5931</v>
      </c>
    </row>
    <row r="477" spans="1:8" ht="15.7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26447</v>
      </c>
    </row>
    <row r="478" spans="1:8" ht="15.7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26447</v>
      </c>
    </row>
    <row r="479" spans="1:8" ht="15.7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26447</v>
      </c>
    </row>
    <row r="489" spans="1:8" ht="15.7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85896</v>
      </c>
    </row>
    <row r="491" spans="1:8" ht="15.7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372</v>
      </c>
    </row>
    <row r="494" spans="1:8" ht="15.7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5198</v>
      </c>
    </row>
    <row r="496" spans="1:8" ht="15.7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113</v>
      </c>
    </row>
    <row r="498" spans="1:8" ht="15.7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1272</v>
      </c>
    </row>
    <row r="499" spans="1:8" ht="15.7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6955</v>
      </c>
    </row>
    <row r="500" spans="1:8" ht="15.7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385</v>
      </c>
    </row>
    <row r="504" spans="1:8" ht="15.7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385</v>
      </c>
    </row>
    <row r="507" spans="1:8" ht="15.7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7340</v>
      </c>
    </row>
    <row r="521" spans="1:8" ht="15.7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1546</v>
      </c>
    </row>
    <row r="526" spans="1:8" ht="15.7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371</v>
      </c>
    </row>
    <row r="528" spans="1:8" ht="15.7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9</v>
      </c>
    </row>
    <row r="529" spans="1:8" ht="15.7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1926</v>
      </c>
    </row>
    <row r="530" spans="1:8" ht="15.7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1926</v>
      </c>
    </row>
    <row r="551" spans="1:8" ht="15.7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4714</v>
      </c>
    </row>
    <row r="554" spans="1:8" ht="15.7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35458</v>
      </c>
    </row>
    <row r="556" spans="1:8" ht="15.7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1610</v>
      </c>
    </row>
    <row r="558" spans="1:8" ht="15.7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16765</v>
      </c>
    </row>
    <row r="559" spans="1:8" ht="15.7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58547</v>
      </c>
    </row>
    <row r="560" spans="1:8" ht="15.7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6316</v>
      </c>
    </row>
    <row r="564" spans="1:8" ht="15.7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6316</v>
      </c>
    </row>
    <row r="567" spans="1:8" ht="15.7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26447</v>
      </c>
    </row>
    <row r="568" spans="1:8" ht="15.7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26447</v>
      </c>
    </row>
    <row r="569" spans="1:8" ht="15.7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26447</v>
      </c>
    </row>
    <row r="579" spans="1:8" ht="15.7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91310</v>
      </c>
    </row>
    <row r="581" spans="1:8" ht="15.7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4714</v>
      </c>
    </row>
    <row r="644" spans="1:8" ht="15.7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35458</v>
      </c>
    </row>
    <row r="646" spans="1:8" ht="15.7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1610</v>
      </c>
    </row>
    <row r="648" spans="1:8" ht="15.7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16765</v>
      </c>
    </row>
    <row r="649" spans="1:8" ht="15.7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58547</v>
      </c>
    </row>
    <row r="650" spans="1:8" ht="15.7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6316</v>
      </c>
    </row>
    <row r="654" spans="1:8" ht="15.7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6316</v>
      </c>
    </row>
    <row r="657" spans="1:8" ht="15.7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26447</v>
      </c>
    </row>
    <row r="658" spans="1:8" ht="15.7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26447</v>
      </c>
    </row>
    <row r="659" spans="1:8" ht="15.7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26447</v>
      </c>
    </row>
    <row r="669" spans="1:8" ht="15.7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91310</v>
      </c>
    </row>
    <row r="671" spans="1:8" ht="15.7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1742</v>
      </c>
    </row>
    <row r="674" spans="1:8" ht="15.7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16407</v>
      </c>
    </row>
    <row r="676" spans="1:8" ht="15.7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8380</v>
      </c>
    </row>
    <row r="679" spans="1:8" ht="15.7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26529</v>
      </c>
    </row>
    <row r="680" spans="1:8" ht="15.7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3525</v>
      </c>
    </row>
    <row r="684" spans="1:8" ht="15.7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3525</v>
      </c>
    </row>
    <row r="687" spans="1:8" ht="15.7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30054</v>
      </c>
    </row>
    <row r="701" spans="1:8" ht="15.7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415</v>
      </c>
    </row>
    <row r="704" spans="1:8" ht="15.7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5253</v>
      </c>
    </row>
    <row r="706" spans="1:8" ht="15.7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1782</v>
      </c>
    </row>
    <row r="709" spans="1:8" ht="15.7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7450</v>
      </c>
    </row>
    <row r="710" spans="1:8" ht="15.7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563</v>
      </c>
    </row>
    <row r="714" spans="1:8" ht="15.7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563</v>
      </c>
    </row>
    <row r="717" spans="1:8" ht="15.7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8013</v>
      </c>
    </row>
    <row r="731" spans="1:8" ht="15.7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1423</v>
      </c>
    </row>
    <row r="736" spans="1:8" ht="15.7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5</v>
      </c>
    </row>
    <row r="739" spans="1:8" ht="15.7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1428</v>
      </c>
    </row>
    <row r="740" spans="1:8" ht="15.7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1428</v>
      </c>
    </row>
    <row r="761" spans="1:8" ht="15.7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2157</v>
      </c>
    </row>
    <row r="764" spans="1:8" ht="15.7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20237</v>
      </c>
    </row>
    <row r="766" spans="1:8" ht="15.7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10157</v>
      </c>
    </row>
    <row r="769" spans="1:8" ht="15.7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32551</v>
      </c>
    </row>
    <row r="770" spans="1:8" ht="15.7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4088</v>
      </c>
    </row>
    <row r="774" spans="1:8" ht="15.7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4088</v>
      </c>
    </row>
    <row r="777" spans="1:8" ht="15.7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36639</v>
      </c>
    </row>
    <row r="791" spans="1:8" ht="15.7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2157</v>
      </c>
    </row>
    <row r="854" spans="1:8" ht="15.7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20237</v>
      </c>
    </row>
    <row r="856" spans="1:8" ht="15.7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10157</v>
      </c>
    </row>
    <row r="859" spans="1:8" ht="15.7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32551</v>
      </c>
    </row>
    <row r="860" spans="1:8" ht="15.7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4088</v>
      </c>
    </row>
    <row r="864" spans="1:8" ht="15.7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4088</v>
      </c>
    </row>
    <row r="867" spans="1:8" ht="15.7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36639</v>
      </c>
    </row>
    <row r="881" spans="1:8" ht="15.7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2557</v>
      </c>
    </row>
    <row r="884" spans="1:8" ht="15.7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15221</v>
      </c>
    </row>
    <row r="886" spans="1:8" ht="15.7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1610</v>
      </c>
    </row>
    <row r="888" spans="1:8" ht="15.7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6608</v>
      </c>
    </row>
    <row r="889" spans="1:8" ht="15.7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25996</v>
      </c>
    </row>
    <row r="890" spans="1:8" ht="15.7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2228</v>
      </c>
    </row>
    <row r="894" spans="1:8" ht="15.7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2228</v>
      </c>
    </row>
    <row r="897" spans="1:8" ht="15.7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26447</v>
      </c>
    </row>
    <row r="898" spans="1:8" ht="15.7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26447</v>
      </c>
    </row>
    <row r="899" spans="1:8" ht="15.7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26447</v>
      </c>
    </row>
    <row r="909" spans="1:8" ht="15.7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54671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9001</v>
      </c>
    </row>
    <row r="914" spans="1:8" ht="15.7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9001</v>
      </c>
    </row>
    <row r="915" spans="1:8" ht="15.7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9001</v>
      </c>
    </row>
    <row r="922" spans="1:8" ht="15.7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199</v>
      </c>
    </row>
    <row r="923" spans="1:8" ht="15.7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1118</v>
      </c>
    </row>
    <row r="924" spans="1:8" ht="15.7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1118</v>
      </c>
    </row>
    <row r="926" spans="1:8" ht="15.7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10852</v>
      </c>
    </row>
    <row r="928" spans="1:8" ht="15.7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1831</v>
      </c>
    </row>
    <row r="929" spans="1:8" ht="15.7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2325</v>
      </c>
    </row>
    <row r="938" spans="1:8" ht="15.7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2325</v>
      </c>
    </row>
    <row r="942" spans="1:8" ht="15.7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16126</v>
      </c>
    </row>
    <row r="943" spans="1:8" ht="15.7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25326</v>
      </c>
    </row>
    <row r="944" spans="1:8" ht="15.7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9001</v>
      </c>
    </row>
    <row r="946" spans="1:8" ht="15.7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9001</v>
      </c>
    </row>
    <row r="947" spans="1:8" ht="15.7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9001</v>
      </c>
    </row>
    <row r="954" spans="1:8" ht="15.7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199</v>
      </c>
    </row>
    <row r="955" spans="1:8" ht="15.7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1118</v>
      </c>
    </row>
    <row r="956" spans="1:8" ht="15.7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1118</v>
      </c>
    </row>
    <row r="958" spans="1:8" ht="15.7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10852</v>
      </c>
    </row>
    <row r="960" spans="1:8" ht="15.7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1831</v>
      </c>
    </row>
    <row r="961" spans="1:8" ht="15.7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2325</v>
      </c>
    </row>
    <row r="970" spans="1:8" ht="15.7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2325</v>
      </c>
    </row>
    <row r="974" spans="1:8" ht="15.7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16126</v>
      </c>
    </row>
    <row r="975" spans="1:8" ht="15.7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25326</v>
      </c>
    </row>
    <row r="976" spans="1:8" ht="15.7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8933</v>
      </c>
    </row>
    <row r="1013" spans="1:8" ht="15.7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8933</v>
      </c>
    </row>
    <row r="1014" spans="1:8" ht="15.7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13100</v>
      </c>
    </row>
    <row r="1021" spans="1:8" ht="15.7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13100</v>
      </c>
    </row>
    <row r="1022" spans="1:8" ht="15.7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22033</v>
      </c>
    </row>
    <row r="1023" spans="1:8" ht="15.7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1392</v>
      </c>
    </row>
    <row r="1025" spans="1:8" ht="15.7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1282</v>
      </c>
    </row>
    <row r="1026" spans="1:8" ht="15.7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110</v>
      </c>
    </row>
    <row r="1028" spans="1:8" ht="15.7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8365</v>
      </c>
    </row>
    <row r="1039" spans="1:8" ht="15.7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3237</v>
      </c>
    </row>
    <row r="1041" spans="1:8" ht="15.7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2841</v>
      </c>
    </row>
    <row r="1043" spans="1:8" ht="15.7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1564</v>
      </c>
    </row>
    <row r="1044" spans="1:8" ht="15.7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180</v>
      </c>
    </row>
    <row r="1045" spans="1:8" ht="15.7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1012</v>
      </c>
    </row>
    <row r="1046" spans="1:8" ht="15.7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372</v>
      </c>
    </row>
    <row r="1047" spans="1:8" ht="15.7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723</v>
      </c>
    </row>
    <row r="1048" spans="1:8" ht="15.7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5574</v>
      </c>
    </row>
    <row r="1049" spans="1:8" ht="15.7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15331</v>
      </c>
    </row>
    <row r="1050" spans="1:8" ht="15.7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37364</v>
      </c>
    </row>
    <row r="1051" spans="1:8" ht="15.7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3012</v>
      </c>
    </row>
    <row r="1056" spans="1:8" ht="15.7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3012</v>
      </c>
    </row>
    <row r="1057" spans="1:8" ht="15.7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5542</v>
      </c>
    </row>
    <row r="1064" spans="1:8" ht="15.7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5542</v>
      </c>
    </row>
    <row r="1065" spans="1:8" ht="15.7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8554</v>
      </c>
    </row>
    <row r="1066" spans="1:8" ht="15.7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1392</v>
      </c>
    </row>
    <row r="1068" spans="1:8" ht="15.7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1282</v>
      </c>
    </row>
    <row r="1069" spans="1:8" ht="15.7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110</v>
      </c>
    </row>
    <row r="1071" spans="1:8" ht="15.7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8365</v>
      </c>
    </row>
    <row r="1082" spans="1:8" ht="15.7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3237</v>
      </c>
    </row>
    <row r="1084" spans="1:8" ht="15.7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2841</v>
      </c>
    </row>
    <row r="1086" spans="1:8" ht="15.7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1564</v>
      </c>
    </row>
    <row r="1087" spans="1:8" ht="15.7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180</v>
      </c>
    </row>
    <row r="1088" spans="1:8" ht="15.7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1012</v>
      </c>
    </row>
    <row r="1089" spans="1:8" ht="15.7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372</v>
      </c>
    </row>
    <row r="1090" spans="1:8" ht="15.7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723</v>
      </c>
    </row>
    <row r="1091" spans="1:8" ht="15.7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5574</v>
      </c>
    </row>
    <row r="1092" spans="1:8" ht="15.7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15331</v>
      </c>
    </row>
    <row r="1093" spans="1:8" ht="15.7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23885</v>
      </c>
    </row>
    <row r="1094" spans="1:8" ht="15.7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5921</v>
      </c>
    </row>
    <row r="1099" spans="1:8" ht="15.7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5921</v>
      </c>
    </row>
    <row r="1100" spans="1:8" ht="15.7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7558</v>
      </c>
    </row>
    <row r="1107" spans="1:8" ht="15.7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7558</v>
      </c>
    </row>
    <row r="1108" spans="1:8" ht="15.7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13479</v>
      </c>
    </row>
    <row r="1109" spans="1:8" ht="15.7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13479</v>
      </c>
    </row>
    <row r="1137" spans="1:8" ht="15.7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26447</v>
      </c>
    </row>
    <row r="1297" spans="1:8" ht="15.7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26447</v>
      </c>
    </row>
    <row r="1301" spans="1:8" ht="15.7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26447</v>
      </c>
    </row>
    <row r="1327" spans="1:8" ht="15.7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26447</v>
      </c>
    </row>
    <row r="1331" spans="1:8" ht="15.7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70" sqref="C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6">
        <v>5336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5378</v>
      </c>
      <c r="H13" s="196">
        <v>5336</v>
      </c>
    </row>
    <row r="14" spans="1:8" ht="15.75">
      <c r="A14" s="89" t="s">
        <v>30</v>
      </c>
      <c r="B14" s="91" t="s">
        <v>31</v>
      </c>
      <c r="C14" s="197">
        <v>2557</v>
      </c>
      <c r="D14" s="197">
        <v>2600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15221</v>
      </c>
      <c r="D16" s="197">
        <v>15399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1610</v>
      </c>
      <c r="D18" s="197">
        <v>1868</v>
      </c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5336</v>
      </c>
    </row>
    <row r="19" spans="1:8" ht="15.75">
      <c r="A19" s="89" t="s">
        <v>49</v>
      </c>
      <c r="B19" s="91" t="s">
        <v>50</v>
      </c>
      <c r="C19" s="197">
        <v>6608</v>
      </c>
      <c r="D19" s="197">
        <v>7120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25996</v>
      </c>
      <c r="D20" s="598">
        <f>SUM(D12:D19)</f>
        <v>26987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6">
        <v>534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2228</v>
      </c>
      <c r="D25" s="197">
        <v>2406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20099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2228</v>
      </c>
      <c r="D28" s="598">
        <f>SUM(D24:D27)</f>
        <v>2406</v>
      </c>
      <c r="E28" s="202" t="s">
        <v>84</v>
      </c>
      <c r="F28" s="93" t="s">
        <v>85</v>
      </c>
      <c r="G28" s="595">
        <f>SUM(G29:G31)</f>
        <v>15461</v>
      </c>
      <c r="H28" s="596">
        <f>SUM(H29:H31)</f>
        <v>13762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15461</v>
      </c>
      <c r="H29" s="196">
        <v>13762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9114</v>
      </c>
      <c r="H32" s="196">
        <v>7720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24575</v>
      </c>
      <c r="H34" s="598">
        <f>H28+H32+H33</f>
        <v>21482</v>
      </c>
    </row>
    <row r="35" spans="1:8" ht="15.75">
      <c r="A35" s="89" t="s">
        <v>106</v>
      </c>
      <c r="B35" s="94" t="s">
        <v>107</v>
      </c>
      <c r="C35" s="595">
        <f>SUM(C36:C39)</f>
        <v>26447</v>
      </c>
      <c r="D35" s="596">
        <f>SUM(D36:D39)</f>
        <v>26447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26447</v>
      </c>
      <c r="D36" s="196">
        <v>26447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50056</v>
      </c>
      <c r="H37" s="600">
        <f>H26+H18+H34</f>
        <v>46917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13479</v>
      </c>
      <c r="H45" s="196">
        <v>15744</v>
      </c>
    </row>
    <row r="46" spans="1:13" ht="15.75">
      <c r="A46" s="473" t="s">
        <v>137</v>
      </c>
      <c r="B46" s="96" t="s">
        <v>138</v>
      </c>
      <c r="C46" s="597">
        <f>C35+C40+C45</f>
        <v>26447</v>
      </c>
      <c r="D46" s="598">
        <f>D35+D40+D45</f>
        <v>26447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9001</v>
      </c>
      <c r="D49" s="197">
        <v>7341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13479</v>
      </c>
      <c r="H50" s="596">
        <f>SUM(H44:H49)</f>
        <v>15744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9001</v>
      </c>
      <c r="D52" s="598">
        <f>SUM(D48:D51)</f>
        <v>7341</v>
      </c>
      <c r="E52" s="201" t="s">
        <v>158</v>
      </c>
      <c r="F52" s="95" t="s">
        <v>159</v>
      </c>
      <c r="G52" s="197">
        <v>56</v>
      </c>
      <c r="H52" s="196">
        <v>56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199</v>
      </c>
      <c r="D55" s="479">
        <v>199</v>
      </c>
      <c r="E55" s="89" t="s">
        <v>168</v>
      </c>
      <c r="F55" s="95" t="s">
        <v>169</v>
      </c>
      <c r="G55" s="197">
        <v>460</v>
      </c>
      <c r="H55" s="196">
        <v>671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63871</v>
      </c>
      <c r="D56" s="602">
        <f>D20+D21+D22+D28+D33+D46+D52+D54+D55</f>
        <v>63380</v>
      </c>
      <c r="E56" s="100" t="s">
        <v>850</v>
      </c>
      <c r="F56" s="99" t="s">
        <v>172</v>
      </c>
      <c r="G56" s="599">
        <f>G50+G52+G53+G54+G55</f>
        <v>13995</v>
      </c>
      <c r="H56" s="600">
        <f>H50+H52+H53+H54+H55</f>
        <v>16471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282</v>
      </c>
      <c r="D59" s="197">
        <v>446</v>
      </c>
      <c r="E59" s="201" t="s">
        <v>180</v>
      </c>
      <c r="F59" s="486" t="s">
        <v>181</v>
      </c>
      <c r="G59" s="197">
        <v>8554</v>
      </c>
      <c r="H59" s="196">
        <v>7531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9757</v>
      </c>
      <c r="H61" s="596">
        <f>SUM(H62:H68)</f>
        <v>9202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1282+110</f>
        <v>1392</v>
      </c>
      <c r="H62" s="197">
        <v>1833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1201+2032-1+5</f>
        <v>3237</v>
      </c>
      <c r="H64" s="197">
        <v>3385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282</v>
      </c>
      <c r="D65" s="598">
        <f>SUM(D59:D64)</f>
        <v>446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2841</v>
      </c>
      <c r="H66" s="197">
        <v>2222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723</v>
      </c>
      <c r="H67" s="197">
        <v>668</v>
      </c>
    </row>
    <row r="68" spans="1:8" ht="15.75">
      <c r="A68" s="89" t="s">
        <v>206</v>
      </c>
      <c r="B68" s="91" t="s">
        <v>207</v>
      </c>
      <c r="C68" s="197">
        <v>1118</v>
      </c>
      <c r="D68" s="197">
        <v>1000</v>
      </c>
      <c r="E68" s="89" t="s">
        <v>212</v>
      </c>
      <c r="F68" s="93" t="s">
        <v>213</v>
      </c>
      <c r="G68" s="197">
        <v>1564</v>
      </c>
      <c r="H68" s="197">
        <v>1094</v>
      </c>
    </row>
    <row r="69" spans="1:8" ht="15.75">
      <c r="A69" s="89" t="s">
        <v>210</v>
      </c>
      <c r="B69" s="91" t="s">
        <v>211</v>
      </c>
      <c r="C69" s="197">
        <v>10852</v>
      </c>
      <c r="D69" s="197">
        <v>9761</v>
      </c>
      <c r="E69" s="201" t="s">
        <v>79</v>
      </c>
      <c r="F69" s="93" t="s">
        <v>216</v>
      </c>
      <c r="G69" s="197">
        <f>5574</f>
        <v>5574</v>
      </c>
      <c r="H69" s="197">
        <v>2918</v>
      </c>
    </row>
    <row r="70" spans="1:8" ht="15.75">
      <c r="A70" s="89" t="s">
        <v>214</v>
      </c>
      <c r="B70" s="91" t="s">
        <v>215</v>
      </c>
      <c r="C70" s="197">
        <v>1831</v>
      </c>
      <c r="D70" s="197">
        <v>1049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23885</v>
      </c>
      <c r="H71" s="598">
        <f>H59+H60+H61+H69+H70</f>
        <v>19651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69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2325</v>
      </c>
      <c r="D75" s="197">
        <v>1625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16126</v>
      </c>
      <c r="D76" s="598">
        <f>SUM(D68:D75)</f>
        <v>13504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508</v>
      </c>
      <c r="H77" s="479">
        <v>302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24393</v>
      </c>
      <c r="H79" s="600">
        <f>H71+H73+H75+H77</f>
        <v>19953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358</v>
      </c>
      <c r="D88" s="197">
        <v>2881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7762</v>
      </c>
      <c r="D89" s="197">
        <v>3130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45</v>
      </c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8165</v>
      </c>
      <c r="D92" s="598">
        <f>SUM(D88:D91)</f>
        <v>6011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24573</v>
      </c>
      <c r="D94" s="602">
        <f>D65+D76+D85+D92+D93</f>
        <v>19961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88444</v>
      </c>
      <c r="D95" s="604">
        <f>D94+D56</f>
        <v>83341</v>
      </c>
      <c r="E95" s="229" t="s">
        <v>942</v>
      </c>
      <c r="F95" s="489" t="s">
        <v>268</v>
      </c>
      <c r="G95" s="603">
        <f>G37+G40+G56+G79</f>
        <v>88444</v>
      </c>
      <c r="H95" s="604">
        <f>H37+H40+H56+H79</f>
        <v>83341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Стефка Левиджова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39" sqref="C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5763</v>
      </c>
      <c r="D12" s="316">
        <v>6108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55458</v>
      </c>
      <c r="D13" s="316">
        <v>52846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8012</v>
      </c>
      <c r="D14" s="316">
        <v>7171</v>
      </c>
      <c r="E14" s="245" t="s">
        <v>285</v>
      </c>
      <c r="F14" s="240" t="s">
        <v>286</v>
      </c>
      <c r="G14" s="316">
        <v>102775</v>
      </c>
      <c r="H14" s="316">
        <v>94576</v>
      </c>
    </row>
    <row r="15" spans="1:8" ht="15.75">
      <c r="A15" s="194" t="s">
        <v>287</v>
      </c>
      <c r="B15" s="190" t="s">
        <v>288</v>
      </c>
      <c r="C15" s="316">
        <v>21553</v>
      </c>
      <c r="D15" s="316">
        <v>19043</v>
      </c>
      <c r="E15" s="245" t="s">
        <v>79</v>
      </c>
      <c r="F15" s="240" t="s">
        <v>289</v>
      </c>
      <c r="G15" s="316">
        <v>3992</v>
      </c>
      <c r="H15" s="316">
        <v>3674</v>
      </c>
    </row>
    <row r="16" spans="1:8" ht="15.75">
      <c r="A16" s="194" t="s">
        <v>290</v>
      </c>
      <c r="B16" s="190" t="s">
        <v>291</v>
      </c>
      <c r="C16" s="316">
        <v>3572</v>
      </c>
      <c r="D16" s="316">
        <v>3059</v>
      </c>
      <c r="E16" s="236" t="s">
        <v>52</v>
      </c>
      <c r="F16" s="264" t="s">
        <v>292</v>
      </c>
      <c r="G16" s="628">
        <f>SUM(G12:G15)</f>
        <v>106767</v>
      </c>
      <c r="H16" s="629">
        <f>SUM(H12:H15)</f>
        <v>98250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302</v>
      </c>
      <c r="H18" s="640">
        <v>314</v>
      </c>
    </row>
    <row r="19" spans="1:8" ht="15.75">
      <c r="A19" s="194" t="s">
        <v>299</v>
      </c>
      <c r="B19" s="190" t="s">
        <v>300</v>
      </c>
      <c r="C19" s="316">
        <v>2415</v>
      </c>
      <c r="D19" s="316">
        <v>1473</v>
      </c>
      <c r="E19" s="194" t="s">
        <v>301</v>
      </c>
      <c r="F19" s="237" t="s">
        <v>302</v>
      </c>
      <c r="G19" s="316">
        <v>302</v>
      </c>
      <c r="H19" s="316">
        <v>314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96773</v>
      </c>
      <c r="D22" s="629">
        <f>SUM(D12:D18)+D19</f>
        <v>89700</v>
      </c>
      <c r="E22" s="194" t="s">
        <v>309</v>
      </c>
      <c r="F22" s="237" t="s">
        <v>310</v>
      </c>
      <c r="G22" s="316">
        <v>510</v>
      </c>
      <c r="H22" s="316">
        <v>264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34</v>
      </c>
      <c r="H23" s="316">
        <v>254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544</v>
      </c>
      <c r="D25" s="316">
        <v>749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>
        <v>2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106</v>
      </c>
      <c r="D27" s="316"/>
      <c r="E27" s="236" t="s">
        <v>104</v>
      </c>
      <c r="F27" s="238" t="s">
        <v>326</v>
      </c>
      <c r="G27" s="628">
        <f>SUM(G22:G26)</f>
        <v>544</v>
      </c>
      <c r="H27" s="629">
        <f>SUM(H22:H26)</f>
        <v>518</v>
      </c>
    </row>
    <row r="28" spans="1:8" ht="15.75">
      <c r="A28" s="194" t="s">
        <v>79</v>
      </c>
      <c r="B28" s="237" t="s">
        <v>327</v>
      </c>
      <c r="C28" s="316">
        <v>29</v>
      </c>
      <c r="D28" s="316">
        <v>49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679</v>
      </c>
      <c r="D29" s="629">
        <f>SUM(D25:D28)</f>
        <v>800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97452</v>
      </c>
      <c r="D31" s="635">
        <f>D29+D22</f>
        <v>90500</v>
      </c>
      <c r="E31" s="251" t="s">
        <v>824</v>
      </c>
      <c r="F31" s="266" t="s">
        <v>331</v>
      </c>
      <c r="G31" s="253">
        <f>G16+G18+G27</f>
        <v>107613</v>
      </c>
      <c r="H31" s="254">
        <f>H16+H18+H27</f>
        <v>99082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10161</v>
      </c>
      <c r="D33" s="244">
        <f>IF((H31-D31)&gt;0,H31-D31,0)</f>
        <v>8582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97452</v>
      </c>
      <c r="D36" s="637">
        <f>D31-D34+D35</f>
        <v>90500</v>
      </c>
      <c r="E36" s="262" t="s">
        <v>346</v>
      </c>
      <c r="F36" s="256" t="s">
        <v>347</v>
      </c>
      <c r="G36" s="267">
        <f>G35-G34+G31</f>
        <v>107613</v>
      </c>
      <c r="H36" s="268">
        <f>H35-H34+H31</f>
        <v>99082</v>
      </c>
    </row>
    <row r="37" spans="1:8" ht="15.75">
      <c r="A37" s="261" t="s">
        <v>348</v>
      </c>
      <c r="B37" s="231" t="s">
        <v>349</v>
      </c>
      <c r="C37" s="634">
        <f>IF((G36-C36)&gt;0,G36-C36,0)</f>
        <v>10161</v>
      </c>
      <c r="D37" s="635">
        <f>IF((H36-D36)&gt;0,H36-D36,0)</f>
        <v>8582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1047</v>
      </c>
      <c r="D38" s="629">
        <f>D39+D40+D41</f>
        <v>862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1034</v>
      </c>
      <c r="D39" s="317">
        <v>849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13</v>
      </c>
      <c r="D41" s="317">
        <v>13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9114</v>
      </c>
      <c r="D42" s="244">
        <f>+IF((H36-D36-D38)&gt;0,H36-D36-D38,0)</f>
        <v>7720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9114</v>
      </c>
      <c r="D44" s="268">
        <f>IF(H42=0,IF(D42-D43&gt;0,D42-D43+H43,0),IF(H42-H43&lt;0,H43-H42+D42,0))</f>
        <v>7720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107613</v>
      </c>
      <c r="D45" s="631">
        <f>D36+D38+D42</f>
        <v>99082</v>
      </c>
      <c r="E45" s="270" t="s">
        <v>373</v>
      </c>
      <c r="F45" s="272" t="s">
        <v>374</v>
      </c>
      <c r="G45" s="630">
        <f>G42+G36</f>
        <v>107613</v>
      </c>
      <c r="H45" s="631">
        <f>H42+H36</f>
        <v>99082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Стефка Левиджова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70" zoomScaleNormal="70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126468+216+1023-3-151</f>
        <v>127553</v>
      </c>
      <c r="D11" s="197">
        <v>129048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-225-78276-649-2429-1120-19+2016</f>
        <v>-80702</v>
      </c>
      <c r="D12" s="197">
        <f>-88093+6909+6600</f>
        <v>-74584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-16521-5974-92</f>
        <v>-22587</v>
      </c>
      <c r="D14" s="197">
        <v>-21526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-8202-1801</f>
        <v>-10003</v>
      </c>
      <c r="D15" s="197">
        <v>-7366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-784</v>
      </c>
      <c r="D16" s="197">
        <v>-850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f>2-97</f>
        <v>-95</v>
      </c>
      <c r="D19" s="197">
        <f>-102-64</f>
        <v>-166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4205</v>
      </c>
      <c r="D20" s="197">
        <v>-6600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17587</v>
      </c>
      <c r="D21" s="659">
        <f>SUM(D11:D20)</f>
        <v>17956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-2016</v>
      </c>
      <c r="D23" s="197">
        <v>-6909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151</v>
      </c>
      <c r="D24" s="197">
        <v>547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-2382</v>
      </c>
      <c r="D25" s="197">
        <v>-2739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34</v>
      </c>
      <c r="D30" s="197">
        <v>254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-4213</v>
      </c>
      <c r="D33" s="659">
        <f>SUM(D23:D32)</f>
        <v>-8847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42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f>1095+2503+400</f>
        <v>3998</v>
      </c>
      <c r="D37" s="197">
        <v>4381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-2456-400</f>
        <v>-2856</v>
      </c>
      <c r="D38" s="197">
        <v>-1578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-5826</v>
      </c>
      <c r="D39" s="197">
        <v>-5110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-560</v>
      </c>
      <c r="D40" s="197">
        <v>-404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-6018</v>
      </c>
      <c r="D41" s="197">
        <v>-6019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-11220</v>
      </c>
      <c r="D43" s="661">
        <f>SUM(D35:D42)</f>
        <v>-8730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2154</v>
      </c>
      <c r="D44" s="307">
        <f>D43+D33+D21</f>
        <v>379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6011</v>
      </c>
      <c r="D45" s="309">
        <v>5632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8165</v>
      </c>
      <c r="D46" s="311">
        <f>D45+D44</f>
        <v>6011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43123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Стефка Левиджова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7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5336</v>
      </c>
      <c r="D13" s="584">
        <f>'1-Баланс'!H20</f>
        <v>19565</v>
      </c>
      <c r="E13" s="584">
        <f>'1-Баланс'!H21</f>
        <v>0</v>
      </c>
      <c r="F13" s="584">
        <f>'1-Баланс'!H23</f>
        <v>534</v>
      </c>
      <c r="G13" s="584">
        <f>'1-Баланс'!H24</f>
        <v>0</v>
      </c>
      <c r="H13" s="585"/>
      <c r="I13" s="584">
        <f>'1-Баланс'!H29+'1-Баланс'!H32</f>
        <v>21482</v>
      </c>
      <c r="J13" s="584">
        <f>'1-Баланс'!H30+'1-Баланс'!H33</f>
        <v>0</v>
      </c>
      <c r="K13" s="585"/>
      <c r="L13" s="584">
        <f>SUM(C13:K13)</f>
        <v>46917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5336</v>
      </c>
      <c r="D17" s="653">
        <f aca="true" t="shared" si="2" ref="D17:M17">D13+D14</f>
        <v>19565</v>
      </c>
      <c r="E17" s="653">
        <f t="shared" si="2"/>
        <v>0</v>
      </c>
      <c r="F17" s="653">
        <f t="shared" si="2"/>
        <v>534</v>
      </c>
      <c r="G17" s="653">
        <f t="shared" si="2"/>
        <v>0</v>
      </c>
      <c r="H17" s="653">
        <f t="shared" si="2"/>
        <v>0</v>
      </c>
      <c r="I17" s="653">
        <f t="shared" si="2"/>
        <v>21482</v>
      </c>
      <c r="J17" s="653">
        <f t="shared" si="2"/>
        <v>0</v>
      </c>
      <c r="K17" s="653">
        <f t="shared" si="2"/>
        <v>0</v>
      </c>
      <c r="L17" s="584">
        <f t="shared" si="1"/>
        <v>46917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9114</v>
      </c>
      <c r="J18" s="584">
        <f>+'1-Баланс'!G33</f>
        <v>0</v>
      </c>
      <c r="K18" s="585"/>
      <c r="L18" s="584">
        <f t="shared" si="1"/>
        <v>9114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-6017</v>
      </c>
      <c r="J19" s="168">
        <f>J20+J21</f>
        <v>0</v>
      </c>
      <c r="K19" s="168">
        <f t="shared" si="3"/>
        <v>0</v>
      </c>
      <c r="L19" s="584">
        <f t="shared" si="1"/>
        <v>-6017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-6030</v>
      </c>
      <c r="J20" s="316"/>
      <c r="K20" s="316"/>
      <c r="L20" s="584">
        <f>SUM(C20:K20)</f>
        <v>-6030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13</v>
      </c>
      <c r="J21" s="316"/>
      <c r="K21" s="316"/>
      <c r="L21" s="584">
        <f t="shared" si="1"/>
        <v>13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42</v>
      </c>
      <c r="D30" s="316"/>
      <c r="E30" s="316"/>
      <c r="F30" s="316">
        <v>4</v>
      </c>
      <c r="G30" s="316"/>
      <c r="H30" s="316"/>
      <c r="I30" s="316">
        <v>-4</v>
      </c>
      <c r="J30" s="316"/>
      <c r="K30" s="316"/>
      <c r="L30" s="584">
        <f t="shared" si="1"/>
        <v>42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5378</v>
      </c>
      <c r="D31" s="653">
        <f aca="true" t="shared" si="6" ref="D31:M31">D19+D22+D23+D26+D30+D29+D17+D18</f>
        <v>19565</v>
      </c>
      <c r="E31" s="653">
        <f t="shared" si="6"/>
        <v>0</v>
      </c>
      <c r="F31" s="653">
        <f t="shared" si="6"/>
        <v>538</v>
      </c>
      <c r="G31" s="653">
        <f t="shared" si="6"/>
        <v>0</v>
      </c>
      <c r="H31" s="653">
        <f t="shared" si="6"/>
        <v>0</v>
      </c>
      <c r="I31" s="653">
        <f t="shared" si="6"/>
        <v>24575</v>
      </c>
      <c r="J31" s="653">
        <f t="shared" si="6"/>
        <v>0</v>
      </c>
      <c r="K31" s="653">
        <f t="shared" si="6"/>
        <v>0</v>
      </c>
      <c r="L31" s="584">
        <f t="shared" si="1"/>
        <v>50056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24575</v>
      </c>
      <c r="J34" s="587">
        <f t="shared" si="7"/>
        <v>0</v>
      </c>
      <c r="K34" s="587">
        <f t="shared" si="7"/>
        <v>0</v>
      </c>
      <c r="L34" s="651">
        <f t="shared" si="1"/>
        <v>50056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Стефка Левиджова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4" sqref="E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982</v>
      </c>
      <c r="D12" s="92">
        <v>100</v>
      </c>
      <c r="E12" s="92"/>
      <c r="F12" s="469">
        <f>C12-E12</f>
        <v>982</v>
      </c>
    </row>
    <row r="13" spans="1:6" ht="15.75">
      <c r="A13" s="679" t="s">
        <v>1000</v>
      </c>
      <c r="B13" s="680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.75">
      <c r="A14" s="679" t="s">
        <v>1001</v>
      </c>
      <c r="B14" s="680"/>
      <c r="C14" s="92">
        <v>17300</v>
      </c>
      <c r="D14" s="92">
        <v>100</v>
      </c>
      <c r="E14" s="92"/>
      <c r="F14" s="469">
        <f t="shared" si="0"/>
        <v>17300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26447</v>
      </c>
      <c r="D27" s="472"/>
      <c r="E27" s="472">
        <f>SUM(E12:E26)</f>
        <v>0</v>
      </c>
      <c r="F27" s="472">
        <f>SUM(F12:F26)</f>
        <v>26447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26447</v>
      </c>
      <c r="D79" s="472"/>
      <c r="E79" s="472">
        <f>E78+E61+E44+E27</f>
        <v>0</v>
      </c>
      <c r="F79" s="472">
        <f>F78+F61+F44+F27</f>
        <v>26447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43123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Стефка Левиджова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7" sqref="A7: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4342</v>
      </c>
      <c r="E13" s="328">
        <f>372</f>
        <v>372</v>
      </c>
      <c r="F13" s="328"/>
      <c r="G13" s="329">
        <f t="shared" si="2"/>
        <v>4714</v>
      </c>
      <c r="H13" s="328"/>
      <c r="I13" s="328"/>
      <c r="J13" s="329">
        <f t="shared" si="3"/>
        <v>4714</v>
      </c>
      <c r="K13" s="328">
        <v>1742</v>
      </c>
      <c r="L13" s="328">
        <v>415</v>
      </c>
      <c r="M13" s="328"/>
      <c r="N13" s="329">
        <f t="shared" si="4"/>
        <v>2157</v>
      </c>
      <c r="O13" s="328"/>
      <c r="P13" s="328"/>
      <c r="Q13" s="329">
        <f t="shared" si="0"/>
        <v>2157</v>
      </c>
      <c r="R13" s="340">
        <f t="shared" si="1"/>
        <v>2557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31806</v>
      </c>
      <c r="E15" s="328">
        <v>5198</v>
      </c>
      <c r="F15" s="328">
        <v>1546</v>
      </c>
      <c r="G15" s="329">
        <f t="shared" si="2"/>
        <v>35458</v>
      </c>
      <c r="H15" s="328"/>
      <c r="I15" s="328"/>
      <c r="J15" s="329">
        <f t="shared" si="3"/>
        <v>35458</v>
      </c>
      <c r="K15" s="328">
        <v>16407</v>
      </c>
      <c r="L15" s="328">
        <v>5253</v>
      </c>
      <c r="M15" s="328">
        <v>1423</v>
      </c>
      <c r="N15" s="329">
        <f t="shared" si="4"/>
        <v>20237</v>
      </c>
      <c r="O15" s="328"/>
      <c r="P15" s="328"/>
      <c r="Q15" s="329">
        <f t="shared" si="0"/>
        <v>20237</v>
      </c>
      <c r="R15" s="340">
        <f t="shared" si="1"/>
        <v>15221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1868</v>
      </c>
      <c r="E17" s="328">
        <v>113</v>
      </c>
      <c r="F17" s="328">
        <v>371</v>
      </c>
      <c r="G17" s="329">
        <f t="shared" si="2"/>
        <v>1610</v>
      </c>
      <c r="H17" s="328"/>
      <c r="I17" s="328"/>
      <c r="J17" s="329">
        <f t="shared" si="3"/>
        <v>1610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1610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15502</v>
      </c>
      <c r="E18" s="328">
        <v>1272</v>
      </c>
      <c r="F18" s="328">
        <v>9</v>
      </c>
      <c r="G18" s="329">
        <f t="shared" si="2"/>
        <v>16765</v>
      </c>
      <c r="H18" s="328"/>
      <c r="I18" s="328"/>
      <c r="J18" s="329">
        <f t="shared" si="3"/>
        <v>16765</v>
      </c>
      <c r="K18" s="328">
        <v>8380</v>
      </c>
      <c r="L18" s="328">
        <v>1782</v>
      </c>
      <c r="M18" s="328">
        <v>5</v>
      </c>
      <c r="N18" s="329">
        <f t="shared" si="4"/>
        <v>10157</v>
      </c>
      <c r="O18" s="328"/>
      <c r="P18" s="328"/>
      <c r="Q18" s="329">
        <f t="shared" si="0"/>
        <v>10157</v>
      </c>
      <c r="R18" s="340">
        <f t="shared" si="1"/>
        <v>6608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53518</v>
      </c>
      <c r="E19" s="330">
        <f>SUM(E11:E18)</f>
        <v>6955</v>
      </c>
      <c r="F19" s="330">
        <f>SUM(F11:F18)</f>
        <v>1926</v>
      </c>
      <c r="G19" s="329">
        <f t="shared" si="2"/>
        <v>58547</v>
      </c>
      <c r="H19" s="330">
        <f>SUM(H11:H18)</f>
        <v>0</v>
      </c>
      <c r="I19" s="330">
        <f>SUM(I11:I18)</f>
        <v>0</v>
      </c>
      <c r="J19" s="329">
        <f t="shared" si="3"/>
        <v>58547</v>
      </c>
      <c r="K19" s="330">
        <f>SUM(K11:K18)</f>
        <v>26529</v>
      </c>
      <c r="L19" s="330">
        <f>SUM(L11:L18)</f>
        <v>7450</v>
      </c>
      <c r="M19" s="330">
        <f>SUM(M11:M18)</f>
        <v>1428</v>
      </c>
      <c r="N19" s="329">
        <f t="shared" si="4"/>
        <v>32551</v>
      </c>
      <c r="O19" s="330">
        <f>SUM(O11:O18)</f>
        <v>0</v>
      </c>
      <c r="P19" s="330">
        <f>SUM(P11:P18)</f>
        <v>0</v>
      </c>
      <c r="Q19" s="329">
        <f t="shared" si="0"/>
        <v>32551</v>
      </c>
      <c r="R19" s="340">
        <f t="shared" si="1"/>
        <v>25996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5931</v>
      </c>
      <c r="E24" s="328">
        <v>385</v>
      </c>
      <c r="F24" s="328"/>
      <c r="G24" s="329">
        <f t="shared" si="2"/>
        <v>6316</v>
      </c>
      <c r="H24" s="328"/>
      <c r="I24" s="328"/>
      <c r="J24" s="329">
        <f t="shared" si="3"/>
        <v>6316</v>
      </c>
      <c r="K24" s="328">
        <v>3525</v>
      </c>
      <c r="L24" s="328">
        <v>563</v>
      </c>
      <c r="M24" s="328"/>
      <c r="N24" s="329">
        <f t="shared" si="4"/>
        <v>4088</v>
      </c>
      <c r="O24" s="328"/>
      <c r="P24" s="328"/>
      <c r="Q24" s="329">
        <f t="shared" si="0"/>
        <v>4088</v>
      </c>
      <c r="R24" s="340">
        <f t="shared" si="1"/>
        <v>2228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5931</v>
      </c>
      <c r="E27" s="332">
        <f aca="true" t="shared" si="5" ref="E27:P27">SUM(E23:E26)</f>
        <v>385</v>
      </c>
      <c r="F27" s="332">
        <f t="shared" si="5"/>
        <v>0</v>
      </c>
      <c r="G27" s="333">
        <f t="shared" si="2"/>
        <v>6316</v>
      </c>
      <c r="H27" s="332">
        <f t="shared" si="5"/>
        <v>0</v>
      </c>
      <c r="I27" s="332">
        <f t="shared" si="5"/>
        <v>0</v>
      </c>
      <c r="J27" s="333">
        <f t="shared" si="3"/>
        <v>6316</v>
      </c>
      <c r="K27" s="332">
        <f t="shared" si="5"/>
        <v>3525</v>
      </c>
      <c r="L27" s="332">
        <f t="shared" si="5"/>
        <v>563</v>
      </c>
      <c r="M27" s="332">
        <f t="shared" si="5"/>
        <v>0</v>
      </c>
      <c r="N27" s="333">
        <f t="shared" si="4"/>
        <v>4088</v>
      </c>
      <c r="O27" s="332">
        <f t="shared" si="5"/>
        <v>0</v>
      </c>
      <c r="P27" s="332">
        <f t="shared" si="5"/>
        <v>0</v>
      </c>
      <c r="Q27" s="333">
        <f t="shared" si="0"/>
        <v>4088</v>
      </c>
      <c r="R27" s="343">
        <f t="shared" si="1"/>
        <v>2228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26447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26447</v>
      </c>
      <c r="H29" s="335">
        <f t="shared" si="6"/>
        <v>0</v>
      </c>
      <c r="I29" s="335">
        <f t="shared" si="6"/>
        <v>0</v>
      </c>
      <c r="J29" s="336">
        <f t="shared" si="3"/>
        <v>26447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26447</v>
      </c>
    </row>
    <row r="30" spans="1:18" ht="15.75">
      <c r="A30" s="339"/>
      <c r="B30" s="321" t="s">
        <v>108</v>
      </c>
      <c r="C30" s="152" t="s">
        <v>563</v>
      </c>
      <c r="D30" s="328">
        <v>26447</v>
      </c>
      <c r="E30" s="328"/>
      <c r="F30" s="328"/>
      <c r="G30" s="329">
        <f t="shared" si="2"/>
        <v>26447</v>
      </c>
      <c r="H30" s="328"/>
      <c r="I30" s="328"/>
      <c r="J30" s="329">
        <f t="shared" si="3"/>
        <v>26447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26447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26447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26447</v>
      </c>
      <c r="H40" s="330">
        <f t="shared" si="10"/>
        <v>0</v>
      </c>
      <c r="I40" s="330">
        <f t="shared" si="10"/>
        <v>0</v>
      </c>
      <c r="J40" s="329">
        <f t="shared" si="3"/>
        <v>26447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26447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85896</v>
      </c>
      <c r="E42" s="349">
        <f>E19+E20+E21+E27+E40+E41</f>
        <v>7340</v>
      </c>
      <c r="F42" s="349">
        <f aca="true" t="shared" si="11" ref="F42:R42">F19+F20+F21+F27+F40+F41</f>
        <v>1926</v>
      </c>
      <c r="G42" s="349">
        <f t="shared" si="11"/>
        <v>91310</v>
      </c>
      <c r="H42" s="349">
        <f t="shared" si="11"/>
        <v>0</v>
      </c>
      <c r="I42" s="349">
        <f t="shared" si="11"/>
        <v>0</v>
      </c>
      <c r="J42" s="349">
        <f t="shared" si="11"/>
        <v>91310</v>
      </c>
      <c r="K42" s="349">
        <f t="shared" si="11"/>
        <v>30054</v>
      </c>
      <c r="L42" s="349">
        <f t="shared" si="11"/>
        <v>8013</v>
      </c>
      <c r="M42" s="349">
        <f t="shared" si="11"/>
        <v>1428</v>
      </c>
      <c r="N42" s="349">
        <f t="shared" si="11"/>
        <v>36639</v>
      </c>
      <c r="O42" s="349">
        <f t="shared" si="11"/>
        <v>0</v>
      </c>
      <c r="P42" s="349">
        <f t="shared" si="11"/>
        <v>0</v>
      </c>
      <c r="Q42" s="349">
        <f t="shared" si="11"/>
        <v>36639</v>
      </c>
      <c r="R42" s="350">
        <f t="shared" si="11"/>
        <v>54671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43123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Стефка Левиджова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37">
      <selection activeCell="C91" sqref="C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9001</v>
      </c>
      <c r="D13" s="362">
        <f>SUM(D14:D16)</f>
        <v>9001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9001</v>
      </c>
      <c r="D14" s="368">
        <v>9001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9001</v>
      </c>
      <c r="D21" s="440">
        <f>D13+D17+D18</f>
        <v>9001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199</v>
      </c>
      <c r="D23" s="443">
        <v>199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1118</v>
      </c>
      <c r="D26" s="362">
        <f>SUM(D27:D29)</f>
        <v>1118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1118</v>
      </c>
      <c r="D28" s="368">
        <v>1118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10852</v>
      </c>
      <c r="D30" s="368">
        <v>10852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1831</v>
      </c>
      <c r="D31" s="368">
        <v>1831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2325</v>
      </c>
      <c r="D40" s="362">
        <f>SUM(D41:D44)</f>
        <v>2325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2325</v>
      </c>
      <c r="D44" s="368">
        <v>2325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16126</v>
      </c>
      <c r="D45" s="438">
        <f>D26+D30+D31+D33+D32+D34+D35+D40</f>
        <v>16126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25326</v>
      </c>
      <c r="D46" s="444">
        <f>D45+D23+D21+D11</f>
        <v>25326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8933</v>
      </c>
      <c r="D58" s="138">
        <f>D59+D61</f>
        <v>3012</v>
      </c>
      <c r="E58" s="136">
        <f t="shared" si="1"/>
        <v>5921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8933</v>
      </c>
      <c r="D59" s="197">
        <v>3012</v>
      </c>
      <c r="E59" s="136">
        <f t="shared" si="1"/>
        <v>5921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13100</v>
      </c>
      <c r="D66" s="197">
        <v>5542</v>
      </c>
      <c r="E66" s="136">
        <f t="shared" si="1"/>
        <v>7558</v>
      </c>
      <c r="F66" s="196"/>
    </row>
    <row r="67" spans="1:6" ht="15.75">
      <c r="A67" s="370" t="s">
        <v>684</v>
      </c>
      <c r="B67" s="135" t="s">
        <v>685</v>
      </c>
      <c r="C67" s="197">
        <v>13100</v>
      </c>
      <c r="D67" s="197">
        <v>5542</v>
      </c>
      <c r="E67" s="136">
        <f t="shared" si="1"/>
        <v>7558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22033</v>
      </c>
      <c r="D68" s="435">
        <f>D54+D58+D63+D64+D65+D66</f>
        <v>8554</v>
      </c>
      <c r="E68" s="436">
        <f t="shared" si="1"/>
        <v>13479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1392</v>
      </c>
      <c r="D73" s="137">
        <f>SUM(D74:D76)</f>
        <v>1392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1282</v>
      </c>
      <c r="D74" s="197">
        <v>1282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110</v>
      </c>
      <c r="D76" s="197">
        <v>110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8365</v>
      </c>
      <c r="D87" s="134">
        <f>SUM(D88:D92)+D96</f>
        <v>8365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3237</v>
      </c>
      <c r="D89" s="197">
        <v>3237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2841</v>
      </c>
      <c r="D91" s="197">
        <v>2841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1564</v>
      </c>
      <c r="D92" s="138">
        <f>SUM(D93:D95)</f>
        <v>1564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180</v>
      </c>
      <c r="D93" s="197">
        <v>180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1012</v>
      </c>
      <c r="D94" s="197">
        <v>1012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372</v>
      </c>
      <c r="D95" s="197">
        <v>372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723</v>
      </c>
      <c r="D96" s="197">
        <v>723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5574</v>
      </c>
      <c r="D97" s="197">
        <v>5574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15331</v>
      </c>
      <c r="D98" s="433">
        <f>D87+D82+D77+D73+D97</f>
        <v>15331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37364</v>
      </c>
      <c r="D99" s="427">
        <f>D98+D70+D68</f>
        <v>23885</v>
      </c>
      <c r="E99" s="427">
        <f>E98+E70+E68</f>
        <v>13479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43123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Стефка Левиджова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Стефка Левиджова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 Tahchiev</cp:lastModifiedBy>
  <cp:lastPrinted>2018-01-26T14:30:56Z</cp:lastPrinted>
  <dcterms:created xsi:type="dcterms:W3CDTF">2006-09-16T00:00:00Z</dcterms:created>
  <dcterms:modified xsi:type="dcterms:W3CDTF">2018-01-30T00:29:17Z</dcterms:modified>
  <cp:category/>
  <cp:version/>
  <cp:contentType/>
  <cp:contentStatus/>
</cp:coreProperties>
</file>