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<sst xmlns="http://schemas.openxmlformats.org/spreadsheetml/2006/main" count="4189" uniqueCount="973">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</sst>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42765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42765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0.038335369285037814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0.1279930343926861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0.12306946617021745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0.06274134902600112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1.045150072684776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1.1935876623376624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1.1492830086580086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0.3838947510822511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0.3838947510822511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3.3270167442462064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1.6366439190788984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0.26606013722588456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1.040006415690947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0.5098043485394137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7083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0.1622940677771922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0.1277647475932037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2.422167671700731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713.6730350574999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4883.9613159316405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18048.28854088268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9290.27177268766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32936.19466455948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2668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7584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10252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10360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10360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192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53740.19466455948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608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609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382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19502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531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711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1505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22631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5800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5551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11351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701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35292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89032.19466455947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5336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5336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5336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417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545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-128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19982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12739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12739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5586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18325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43643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15821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15821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15821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7560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16001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978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9896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2748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1014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1365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5566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29127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441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29568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89032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7154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88179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11656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22845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5432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751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2558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138575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747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560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1757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140332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6336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140332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6336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750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750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5586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5586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146668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137863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7851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145714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853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101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101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146668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146668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146668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182894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-117556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-26923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-8675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-870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-94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28776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-10896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1342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-9554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4381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-3141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-5123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-457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-6023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-6600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-16963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2259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9092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11351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5336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5336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5336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5336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545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545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545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545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-115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-115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-13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-128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-128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18769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18769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5586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-6030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-6030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18325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18325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44100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44100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5586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-6030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-6030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-13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43643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43643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172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4196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34187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15433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53988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7032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8727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15759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10360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80107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728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4391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5568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5164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15851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1349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1349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17200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106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2829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2935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2935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794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8587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36926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20597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66904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8381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8727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17108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10360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94372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794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8587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36926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20597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66904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8381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8727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17108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10360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94372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167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2946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15496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8752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27361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4090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597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4687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32048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19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757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6156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2555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9487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1623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546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2169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11656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106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2774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2880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2880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80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3703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18878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11307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33968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5713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1143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6856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40824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80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3703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18878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11307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33968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5713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1143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6856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40824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714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4884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18048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9290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32936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2668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7584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10252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10360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53548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192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382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382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19502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531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711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711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1505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1505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22631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22823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192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382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382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19502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531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711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711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1505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1505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22631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22823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8877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8877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14504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14504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23381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978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978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15023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9896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2748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1365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1060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305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1014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5566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21567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44948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1892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1892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5668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5668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7560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978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978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15023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9896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2748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1365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1060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305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1014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5566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21567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29127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6985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6985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8836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8836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15821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15821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5336</v>
      </c>
      <c r="H12" s="187">
        <v>5336</v>
      </c>
    </row>
    <row r="13" spans="1:8" ht="15.75">
      <c r="A13" s="84" t="s">
        <v>27</v>
      </c>
      <c r="B13" s="86" t="s">
        <v>28</v>
      </c>
      <c r="C13" s="188">
        <v>713.6730350574999</v>
      </c>
      <c r="D13" s="187">
        <v>5</v>
      </c>
      <c r="E13" s="84" t="s">
        <v>821</v>
      </c>
      <c r="F13" s="87" t="s">
        <v>29</v>
      </c>
      <c r="G13" s="188">
        <v>5336</v>
      </c>
      <c r="H13" s="187">
        <v>5336</v>
      </c>
    </row>
    <row r="14" spans="1:8" ht="15.75">
      <c r="A14" s="84" t="s">
        <v>30</v>
      </c>
      <c r="B14" s="86" t="s">
        <v>31</v>
      </c>
      <c r="C14" s="188">
        <v>4883.9613159316405</v>
      </c>
      <c r="D14" s="187">
        <v>1250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0</v>
      </c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18048.28854088268</v>
      </c>
      <c r="D16" s="187">
        <v>18691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0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0</v>
      </c>
      <c r="D18" s="187"/>
      <c r="E18" s="468" t="s">
        <v>47</v>
      </c>
      <c r="F18" s="467" t="s">
        <v>48</v>
      </c>
      <c r="G18" s="578">
        <f>G12+G15+G16+G17</f>
        <v>5336</v>
      </c>
      <c r="H18" s="579">
        <f>H12+H15+H16+H17</f>
        <v>5336</v>
      </c>
    </row>
    <row r="19" spans="1:8" ht="15.75">
      <c r="A19" s="84" t="s">
        <v>49</v>
      </c>
      <c r="B19" s="86" t="s">
        <v>50</v>
      </c>
      <c r="C19" s="188">
        <v>9290.27177268766</v>
      </c>
      <c r="D19" s="187">
        <v>6681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32936.19466455948</v>
      </c>
      <c r="D20" s="567">
        <f>SUM(D12:D19)</f>
        <v>26627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417</v>
      </c>
      <c r="H22" s="583">
        <f>SUM(H23:H25)</f>
        <v>430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545</v>
      </c>
      <c r="H23" s="187">
        <v>545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2668</v>
      </c>
      <c r="D25" s="187">
        <v>2946</v>
      </c>
      <c r="E25" s="84" t="s">
        <v>73</v>
      </c>
      <c r="F25" s="87" t="s">
        <v>74</v>
      </c>
      <c r="G25" s="188">
        <v>-128</v>
      </c>
      <c r="H25" s="187">
        <v>-115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19982</v>
      </c>
      <c r="H26" s="567">
        <f>H20+H21+H22</f>
        <v>19995</v>
      </c>
      <c r="M26" s="92"/>
    </row>
    <row r="27" spans="1:8" ht="15.75">
      <c r="A27" s="84" t="s">
        <v>79</v>
      </c>
      <c r="B27" s="86" t="s">
        <v>80</v>
      </c>
      <c r="C27" s="188">
        <v>7584</v>
      </c>
      <c r="D27" s="187">
        <v>8130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10252</v>
      </c>
      <c r="D28" s="567">
        <f>SUM(D24:D27)</f>
        <v>11076</v>
      </c>
      <c r="E28" s="193" t="s">
        <v>84</v>
      </c>
      <c r="F28" s="87" t="s">
        <v>85</v>
      </c>
      <c r="G28" s="564">
        <f>SUM(G29:G31)</f>
        <v>12739</v>
      </c>
      <c r="H28" s="565">
        <f>SUM(H29:H31)</f>
        <v>9494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12739</v>
      </c>
      <c r="H29" s="187">
        <v>9494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10360</v>
      </c>
      <c r="D31" s="187">
        <v>10360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5586</v>
      </c>
      <c r="H32" s="187">
        <v>9275</v>
      </c>
      <c r="M32" s="92"/>
    </row>
    <row r="33" spans="1:8" ht="15.75">
      <c r="A33" s="469" t="s">
        <v>99</v>
      </c>
      <c r="B33" s="91" t="s">
        <v>100</v>
      </c>
      <c r="C33" s="566">
        <f>C31+C32</f>
        <v>10360</v>
      </c>
      <c r="D33" s="567">
        <f>D31+D32</f>
        <v>10360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18325</v>
      </c>
      <c r="H34" s="567">
        <f>H28+H32+H33</f>
        <v>18769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43643</v>
      </c>
      <c r="H37" s="569">
        <f>H26+H18+H34</f>
        <v>44100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15821</v>
      </c>
      <c r="H45" s="187">
        <v>13087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15821</v>
      </c>
      <c r="H50" s="565">
        <f>SUM(H44:H49)</f>
        <v>13087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192</v>
      </c>
      <c r="D55" s="466">
        <v>192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53740.19466455948</v>
      </c>
      <c r="D56" s="571">
        <f>D20+D21+D22+D28+D33+D46+D52+D54+D55</f>
        <v>48255</v>
      </c>
      <c r="E56" s="94" t="s">
        <v>825</v>
      </c>
      <c r="F56" s="93" t="s">
        <v>172</v>
      </c>
      <c r="G56" s="568">
        <f>G50+G52+G53+G54+G55</f>
        <v>15821</v>
      </c>
      <c r="H56" s="569">
        <f>H50+H52+H53+H54+H55</f>
        <v>13087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608</v>
      </c>
      <c r="D59" s="187">
        <v>568</v>
      </c>
      <c r="E59" s="192" t="s">
        <v>180</v>
      </c>
      <c r="F59" s="473" t="s">
        <v>181</v>
      </c>
      <c r="G59" s="188">
        <v>7560</v>
      </c>
      <c r="H59" s="187">
        <v>8199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</v>
      </c>
      <c r="D61" s="187"/>
      <c r="E61" s="191" t="s">
        <v>188</v>
      </c>
      <c r="F61" s="87" t="s">
        <v>189</v>
      </c>
      <c r="G61" s="564">
        <f>SUM(G62:G68)</f>
        <v>16001</v>
      </c>
      <c r="H61" s="565">
        <f>SUM(H62:H68)</f>
        <v>12747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978</v>
      </c>
      <c r="H62" s="187">
        <v>586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9896</v>
      </c>
      <c r="H64" s="187">
        <v>8489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609</v>
      </c>
      <c r="D65" s="567">
        <f>SUM(D59:D64)</f>
        <v>568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2748</v>
      </c>
      <c r="H66" s="187">
        <v>2220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1014</v>
      </c>
      <c r="H67" s="187">
        <v>867</v>
      </c>
    </row>
    <row r="68" spans="1:8" ht="15.75">
      <c r="A68" s="84" t="s">
        <v>206</v>
      </c>
      <c r="B68" s="86" t="s">
        <v>207</v>
      </c>
      <c r="C68" s="188">
        <v>382</v>
      </c>
      <c r="D68" s="187">
        <v>791</v>
      </c>
      <c r="E68" s="84" t="s">
        <v>212</v>
      </c>
      <c r="F68" s="87" t="s">
        <v>213</v>
      </c>
      <c r="G68" s="188">
        <v>1365</v>
      </c>
      <c r="H68" s="187">
        <v>585</v>
      </c>
    </row>
    <row r="69" spans="1:8" ht="15.75">
      <c r="A69" s="84" t="s">
        <v>210</v>
      </c>
      <c r="B69" s="86" t="s">
        <v>211</v>
      </c>
      <c r="C69" s="188">
        <v>19502</v>
      </c>
      <c r="D69" s="187">
        <v>19477</v>
      </c>
      <c r="E69" s="192" t="s">
        <v>79</v>
      </c>
      <c r="F69" s="87" t="s">
        <v>216</v>
      </c>
      <c r="G69" s="188">
        <v>5566</v>
      </c>
      <c r="H69" s="187">
        <v>4406</v>
      </c>
    </row>
    <row r="70" spans="1:8" ht="15.75">
      <c r="A70" s="84" t="s">
        <v>214</v>
      </c>
      <c r="B70" s="86" t="s">
        <v>215</v>
      </c>
      <c r="C70" s="188">
        <v>531</v>
      </c>
      <c r="D70" s="187">
        <v>3696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29127</v>
      </c>
      <c r="H71" s="567">
        <f>H59+H60+H61+H69+H70</f>
        <v>25352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711</v>
      </c>
      <c r="D73" s="187">
        <v>702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1505</v>
      </c>
      <c r="D75" s="187">
        <v>504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22631</v>
      </c>
      <c r="D76" s="567">
        <f>SUM(D68:D75)</f>
        <v>25170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441</v>
      </c>
      <c r="H77" s="466">
        <v>1293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29568</v>
      </c>
      <c r="H79" s="569">
        <f>H71+H73+H75+H77</f>
        <v>26645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5800</v>
      </c>
      <c r="D88" s="187">
        <v>3127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5551</v>
      </c>
      <c r="D89" s="187">
        <v>5965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11351</v>
      </c>
      <c r="D92" s="567">
        <f>SUM(D88:D91)</f>
        <v>9092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701</v>
      </c>
      <c r="D93" s="466">
        <v>747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35292</v>
      </c>
      <c r="D94" s="571">
        <f>D65+D76+D85+D92+D93</f>
        <v>35577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89032.19466455947</v>
      </c>
      <c r="D95" s="573">
        <f>D94+D56</f>
        <v>83832</v>
      </c>
      <c r="E95" s="220" t="s">
        <v>916</v>
      </c>
      <c r="F95" s="476" t="s">
        <v>268</v>
      </c>
      <c r="G95" s="572">
        <f>G37+G40+G56+G79</f>
        <v>89032</v>
      </c>
      <c r="H95" s="573">
        <f>H37+H40+H56+H79</f>
        <v>83832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42765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7154</v>
      </c>
      <c r="D12" s="307">
        <v>7181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88179</v>
      </c>
      <c r="D13" s="307">
        <v>67949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11656</v>
      </c>
      <c r="D14" s="307">
        <v>9468</v>
      </c>
      <c r="E14" s="236" t="s">
        <v>285</v>
      </c>
      <c r="F14" s="231" t="s">
        <v>286</v>
      </c>
      <c r="G14" s="307">
        <v>137863</v>
      </c>
      <c r="H14" s="308">
        <v>115814</v>
      </c>
    </row>
    <row r="15" spans="1:8" ht="15.75">
      <c r="A15" s="185" t="s">
        <v>287</v>
      </c>
      <c r="B15" s="181" t="s">
        <v>288</v>
      </c>
      <c r="C15" s="307">
        <v>22845</v>
      </c>
      <c r="D15" s="307">
        <v>18166</v>
      </c>
      <c r="E15" s="236" t="s">
        <v>79</v>
      </c>
      <c r="F15" s="231" t="s">
        <v>289</v>
      </c>
      <c r="G15" s="307">
        <v>7851</v>
      </c>
      <c r="H15" s="308">
        <v>6139</v>
      </c>
    </row>
    <row r="16" spans="1:8" ht="15.75">
      <c r="A16" s="185" t="s">
        <v>290</v>
      </c>
      <c r="B16" s="181" t="s">
        <v>291</v>
      </c>
      <c r="C16" s="307">
        <v>5432</v>
      </c>
      <c r="D16" s="307">
        <v>4813</v>
      </c>
      <c r="E16" s="227" t="s">
        <v>52</v>
      </c>
      <c r="F16" s="255" t="s">
        <v>292</v>
      </c>
      <c r="G16" s="597">
        <f>SUM(G12:G15)</f>
        <v>145714</v>
      </c>
      <c r="H16" s="598">
        <f>SUM(H12:H15)</f>
        <v>121953</v>
      </c>
    </row>
    <row r="17" spans="1:8" ht="31.5">
      <c r="A17" s="185" t="s">
        <v>293</v>
      </c>
      <c r="B17" s="181" t="s">
        <v>294</v>
      </c>
      <c r="C17" s="307">
        <v>751</v>
      </c>
      <c r="D17" s="307">
        <v>1561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853</v>
      </c>
      <c r="H18" s="609">
        <v>707</v>
      </c>
    </row>
    <row r="19" spans="1:8" ht="15.75">
      <c r="A19" s="185" t="s">
        <v>299</v>
      </c>
      <c r="B19" s="181" t="s">
        <v>300</v>
      </c>
      <c r="C19" s="307">
        <v>2558</v>
      </c>
      <c r="D19" s="307">
        <v>2174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138575</v>
      </c>
      <c r="D22" s="598">
        <f>SUM(D12:D18)+D19</f>
        <v>111312</v>
      </c>
      <c r="E22" s="185" t="s">
        <v>309</v>
      </c>
      <c r="F22" s="228" t="s">
        <v>310</v>
      </c>
      <c r="G22" s="307">
        <v>101</v>
      </c>
      <c r="H22" s="308">
        <v>341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747</v>
      </c>
      <c r="D25" s="307">
        <v>781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450</v>
      </c>
      <c r="D27" s="307">
        <v>112</v>
      </c>
      <c r="E27" s="227" t="s">
        <v>104</v>
      </c>
      <c r="F27" s="229" t="s">
        <v>326</v>
      </c>
      <c r="G27" s="597">
        <f>SUM(G22:G26)</f>
        <v>101</v>
      </c>
      <c r="H27" s="598">
        <f>SUM(H22:H26)</f>
        <v>341</v>
      </c>
    </row>
    <row r="28" spans="1:8" ht="15.75">
      <c r="A28" s="185" t="s">
        <v>79</v>
      </c>
      <c r="B28" s="228" t="s">
        <v>327</v>
      </c>
      <c r="C28" s="307">
        <v>560</v>
      </c>
      <c r="D28" s="307">
        <v>389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1757</v>
      </c>
      <c r="D29" s="598">
        <f>SUM(D25:D28)</f>
        <v>1282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140332</v>
      </c>
      <c r="D31" s="604">
        <f>D29+D22</f>
        <v>112594</v>
      </c>
      <c r="E31" s="242" t="s">
        <v>800</v>
      </c>
      <c r="F31" s="257" t="s">
        <v>331</v>
      </c>
      <c r="G31" s="244">
        <f>G16+G18+G27</f>
        <v>146668</v>
      </c>
      <c r="H31" s="245">
        <f>H16+H18+H27</f>
        <v>123001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6336</v>
      </c>
      <c r="D33" s="235">
        <f>IF((H31-D31)&gt;0,H31-D31,0)</f>
        <v>10407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140332</v>
      </c>
      <c r="D36" s="606">
        <f>D31-D34+D35</f>
        <v>112594</v>
      </c>
      <c r="E36" s="253" t="s">
        <v>346</v>
      </c>
      <c r="F36" s="247" t="s">
        <v>347</v>
      </c>
      <c r="G36" s="258">
        <f>G35-G34+G31</f>
        <v>146668</v>
      </c>
      <c r="H36" s="259">
        <f>H35-H34+H31</f>
        <v>123001</v>
      </c>
    </row>
    <row r="37" spans="1:8" ht="15.75">
      <c r="A37" s="252" t="s">
        <v>348</v>
      </c>
      <c r="B37" s="222" t="s">
        <v>349</v>
      </c>
      <c r="C37" s="603">
        <f>IF((G36-C36)&gt;0,G36-C36,0)</f>
        <v>6336</v>
      </c>
      <c r="D37" s="604">
        <f>IF((H36-D36)&gt;0,H36-D36,0)</f>
        <v>10407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750</v>
      </c>
      <c r="D38" s="598">
        <f>D39+D40+D41</f>
        <v>1132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750</v>
      </c>
      <c r="D39" s="308">
        <v>1132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5586</v>
      </c>
      <c r="D42" s="235">
        <f>+IF((H36-D36-D38)&gt;0,H36-D36-D38,0)</f>
        <v>9275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5586</v>
      </c>
      <c r="D44" s="259">
        <f>IF(H42=0,IF(D42-D43&gt;0,D42-D43+H43,0),IF(H42-H43&lt;0,H43-H42+D42,0))</f>
        <v>9275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146668</v>
      </c>
      <c r="D45" s="600">
        <f>D36+D38+D42</f>
        <v>123001</v>
      </c>
      <c r="E45" s="261" t="s">
        <v>373</v>
      </c>
      <c r="F45" s="263" t="s">
        <v>374</v>
      </c>
      <c r="G45" s="599">
        <f>G42+G36</f>
        <v>146668</v>
      </c>
      <c r="H45" s="600">
        <f>H42+H36</f>
        <v>123001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42765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182894</v>
      </c>
      <c r="D11" s="188">
        <v>155038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-117556</v>
      </c>
      <c r="D12" s="188">
        <v>-105413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-26923</v>
      </c>
      <c r="D14" s="188">
        <v>-22932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-8675</v>
      </c>
      <c r="D15" s="188">
        <v>-8083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-870</v>
      </c>
      <c r="D16" s="188">
        <v>-1321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-120+26</f>
        <v>-94</v>
      </c>
      <c r="D19" s="188">
        <v>-82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>
        <v>922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28776</v>
      </c>
      <c r="D21" s="628">
        <f>SUM(D11:D20)</f>
        <v>18129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-10896</v>
      </c>
      <c r="D23" s="188">
        <v>-9455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1342</v>
      </c>
      <c r="D24" s="188">
        <v>375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1640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-9554</v>
      </c>
      <c r="D33" s="628">
        <f>SUM(D23:D32)</f>
        <v>-7440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4381</v>
      </c>
      <c r="D37" s="188">
        <v>1651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-3141</v>
      </c>
      <c r="D38" s="188">
        <v>-3189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-5123</v>
      </c>
      <c r="D39" s="188">
        <v>-5391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-457</v>
      </c>
      <c r="D40" s="188">
        <v>-369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-6023</v>
      </c>
      <c r="D41" s="188">
        <v>-5594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-6600</v>
      </c>
      <c r="D42" s="188">
        <v>249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-16963</v>
      </c>
      <c r="D43" s="630">
        <f>SUM(D35:D42)</f>
        <v>-12643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2259</v>
      </c>
      <c r="D44" s="298">
        <f>D43+D33+D21</f>
        <v>-1954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9092</v>
      </c>
      <c r="D45" s="300">
        <v>11046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11351</v>
      </c>
      <c r="D46" s="302">
        <f>D45+D44</f>
        <v>9092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42765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5336</v>
      </c>
      <c r="D13" s="553">
        <f>'1-Баланс'!H20</f>
        <v>19565</v>
      </c>
      <c r="E13" s="553">
        <f>'1-Баланс'!H21</f>
        <v>0</v>
      </c>
      <c r="F13" s="553">
        <f>'1-Баланс'!H23</f>
        <v>545</v>
      </c>
      <c r="G13" s="553">
        <f>'1-Баланс'!H24</f>
        <v>0</v>
      </c>
      <c r="H13" s="554">
        <v>-115</v>
      </c>
      <c r="I13" s="553">
        <f>'1-Баланс'!H29+'1-Баланс'!H32</f>
        <v>18769</v>
      </c>
      <c r="J13" s="553">
        <f>'1-Баланс'!H30+'1-Баланс'!H33</f>
        <v>0</v>
      </c>
      <c r="K13" s="554"/>
      <c r="L13" s="553">
        <f>SUM(C13:K13)</f>
        <v>44100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5336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545</v>
      </c>
      <c r="G17" s="622">
        <f t="shared" si="2"/>
        <v>0</v>
      </c>
      <c r="H17" s="622">
        <f t="shared" si="2"/>
        <v>-115</v>
      </c>
      <c r="I17" s="622">
        <f t="shared" si="2"/>
        <v>18769</v>
      </c>
      <c r="J17" s="622">
        <f t="shared" si="2"/>
        <v>0</v>
      </c>
      <c r="K17" s="622">
        <f t="shared" si="2"/>
        <v>0</v>
      </c>
      <c r="L17" s="553">
        <f t="shared" si="1"/>
        <v>44100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5586</v>
      </c>
      <c r="J18" s="553">
        <f>+'1-Баланс'!G33</f>
        <v>0</v>
      </c>
      <c r="K18" s="554"/>
      <c r="L18" s="553">
        <f t="shared" si="1"/>
        <v>5586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-6030</v>
      </c>
      <c r="J19" s="159">
        <f>J20+J21</f>
        <v>0</v>
      </c>
      <c r="K19" s="159">
        <f t="shared" si="3"/>
        <v>0</v>
      </c>
      <c r="L19" s="553">
        <f t="shared" si="1"/>
        <v>-6030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-6030</v>
      </c>
      <c r="J20" s="307"/>
      <c r="K20" s="307"/>
      <c r="L20" s="553">
        <f>SUM(C20:K20)</f>
        <v>-6030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-13</v>
      </c>
      <c r="I30" s="307"/>
      <c r="J30" s="307"/>
      <c r="K30" s="307"/>
      <c r="L30" s="553">
        <f t="shared" si="1"/>
        <v>-13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5336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545</v>
      </c>
      <c r="G31" s="622">
        <f t="shared" si="6"/>
        <v>0</v>
      </c>
      <c r="H31" s="622">
        <f t="shared" si="6"/>
        <v>-128</v>
      </c>
      <c r="I31" s="622">
        <f t="shared" si="6"/>
        <v>18325</v>
      </c>
      <c r="J31" s="622">
        <f t="shared" si="6"/>
        <v>0</v>
      </c>
      <c r="K31" s="622">
        <f t="shared" si="6"/>
        <v>0</v>
      </c>
      <c r="L31" s="553">
        <f t="shared" si="1"/>
        <v>43643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5336</v>
      </c>
      <c r="D34" s="556">
        <f t="shared" si="7"/>
        <v>19565</v>
      </c>
      <c r="E34" s="556">
        <f t="shared" si="7"/>
        <v>0</v>
      </c>
      <c r="F34" s="556">
        <f t="shared" si="7"/>
        <v>545</v>
      </c>
      <c r="G34" s="556">
        <f t="shared" si="7"/>
        <v>0</v>
      </c>
      <c r="H34" s="556">
        <f t="shared" si="7"/>
        <v>-128</v>
      </c>
      <c r="I34" s="556">
        <f t="shared" si="7"/>
        <v>18325</v>
      </c>
      <c r="J34" s="556">
        <f t="shared" si="7"/>
        <v>0</v>
      </c>
      <c r="K34" s="556">
        <f t="shared" si="7"/>
        <v>0</v>
      </c>
      <c r="L34" s="620">
        <f t="shared" si="1"/>
        <v>43643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42765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21" sqref="L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172</v>
      </c>
      <c r="E12" s="319">
        <v>728</v>
      </c>
      <c r="F12" s="319">
        <v>106</v>
      </c>
      <c r="G12" s="320">
        <f aca="true" t="shared" si="2" ref="G12:G41">D12+E12-F12</f>
        <v>794</v>
      </c>
      <c r="H12" s="319"/>
      <c r="I12" s="319"/>
      <c r="J12" s="320">
        <f aca="true" t="shared" si="3" ref="J12:J41">G12+H12-I12</f>
        <v>794</v>
      </c>
      <c r="K12" s="319">
        <v>167</v>
      </c>
      <c r="L12" s="319">
        <v>19</v>
      </c>
      <c r="M12" s="319">
        <v>106</v>
      </c>
      <c r="N12" s="320">
        <f aca="true" t="shared" si="4" ref="N12:N41">K12+L12-M12</f>
        <v>80</v>
      </c>
      <c r="O12" s="319"/>
      <c r="P12" s="319"/>
      <c r="Q12" s="320">
        <f t="shared" si="0"/>
        <v>80</v>
      </c>
      <c r="R12" s="331">
        <f t="shared" si="1"/>
        <v>714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4196</v>
      </c>
      <c r="E13" s="319">
        <v>4391</v>
      </c>
      <c r="F13" s="319"/>
      <c r="G13" s="320">
        <f t="shared" si="2"/>
        <v>8587</v>
      </c>
      <c r="H13" s="319"/>
      <c r="I13" s="319"/>
      <c r="J13" s="320">
        <f t="shared" si="3"/>
        <v>8587</v>
      </c>
      <c r="K13" s="319">
        <v>2946</v>
      </c>
      <c r="L13" s="319">
        <v>757</v>
      </c>
      <c r="M13" s="319"/>
      <c r="N13" s="320">
        <f t="shared" si="4"/>
        <v>3703</v>
      </c>
      <c r="O13" s="319"/>
      <c r="P13" s="319"/>
      <c r="Q13" s="320">
        <f t="shared" si="0"/>
        <v>3703</v>
      </c>
      <c r="R13" s="331">
        <f t="shared" si="1"/>
        <v>4884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34187</v>
      </c>
      <c r="E15" s="319">
        <v>5568</v>
      </c>
      <c r="F15" s="319">
        <v>2829</v>
      </c>
      <c r="G15" s="320">
        <f t="shared" si="2"/>
        <v>36926</v>
      </c>
      <c r="H15" s="319"/>
      <c r="I15" s="319"/>
      <c r="J15" s="320">
        <f t="shared" si="3"/>
        <v>36926</v>
      </c>
      <c r="K15" s="319">
        <v>15496</v>
      </c>
      <c r="L15" s="319">
        <v>6156</v>
      </c>
      <c r="M15" s="319">
        <v>2774</v>
      </c>
      <c r="N15" s="320">
        <f t="shared" si="4"/>
        <v>18878</v>
      </c>
      <c r="O15" s="319"/>
      <c r="P15" s="319"/>
      <c r="Q15" s="320">
        <f t="shared" si="0"/>
        <v>18878</v>
      </c>
      <c r="R15" s="331">
        <f t="shared" si="1"/>
        <v>18048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15433</v>
      </c>
      <c r="E18" s="319">
        <v>5164</v>
      </c>
      <c r="F18" s="319"/>
      <c r="G18" s="320">
        <f t="shared" si="2"/>
        <v>20597</v>
      </c>
      <c r="H18" s="319"/>
      <c r="I18" s="319"/>
      <c r="J18" s="320">
        <f t="shared" si="3"/>
        <v>20597</v>
      </c>
      <c r="K18" s="319">
        <v>8752</v>
      </c>
      <c r="L18" s="319">
        <v>2555</v>
      </c>
      <c r="M18" s="319"/>
      <c r="N18" s="320">
        <f t="shared" si="4"/>
        <v>11307</v>
      </c>
      <c r="O18" s="319"/>
      <c r="P18" s="319"/>
      <c r="Q18" s="320">
        <f t="shared" si="0"/>
        <v>11307</v>
      </c>
      <c r="R18" s="331">
        <f t="shared" si="1"/>
        <v>9290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53988</v>
      </c>
      <c r="E19" s="321">
        <f>SUM(E11:E18)</f>
        <v>15851</v>
      </c>
      <c r="F19" s="321">
        <f>SUM(F11:F18)</f>
        <v>2935</v>
      </c>
      <c r="G19" s="320">
        <f t="shared" si="2"/>
        <v>66904</v>
      </c>
      <c r="H19" s="321">
        <f>SUM(H11:H18)</f>
        <v>0</v>
      </c>
      <c r="I19" s="321">
        <f>SUM(I11:I18)</f>
        <v>0</v>
      </c>
      <c r="J19" s="320">
        <f t="shared" si="3"/>
        <v>66904</v>
      </c>
      <c r="K19" s="321">
        <f>SUM(K11:K18)</f>
        <v>27361</v>
      </c>
      <c r="L19" s="321">
        <f>SUM(L11:L18)</f>
        <v>9487</v>
      </c>
      <c r="M19" s="321">
        <f>SUM(M11:M18)</f>
        <v>2880</v>
      </c>
      <c r="N19" s="320">
        <f t="shared" si="4"/>
        <v>33968</v>
      </c>
      <c r="O19" s="321">
        <f>SUM(O11:O18)</f>
        <v>0</v>
      </c>
      <c r="P19" s="321">
        <f>SUM(P11:P18)</f>
        <v>0</v>
      </c>
      <c r="Q19" s="320">
        <f t="shared" si="0"/>
        <v>33968</v>
      </c>
      <c r="R19" s="331">
        <f t="shared" si="1"/>
        <v>32936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7032</v>
      </c>
      <c r="E24" s="319">
        <v>1349</v>
      </c>
      <c r="F24" s="319"/>
      <c r="G24" s="320">
        <f t="shared" si="2"/>
        <v>8381</v>
      </c>
      <c r="H24" s="319"/>
      <c r="I24" s="319"/>
      <c r="J24" s="320">
        <f t="shared" si="3"/>
        <v>8381</v>
      </c>
      <c r="K24" s="319">
        <v>4090</v>
      </c>
      <c r="L24" s="319">
        <v>1623</v>
      </c>
      <c r="M24" s="319"/>
      <c r="N24" s="320">
        <f t="shared" si="4"/>
        <v>5713</v>
      </c>
      <c r="O24" s="319"/>
      <c r="P24" s="319"/>
      <c r="Q24" s="320">
        <f t="shared" si="0"/>
        <v>5713</v>
      </c>
      <c r="R24" s="331">
        <f t="shared" si="1"/>
        <v>2668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8727</v>
      </c>
      <c r="E26" s="319"/>
      <c r="F26" s="319"/>
      <c r="G26" s="320">
        <f t="shared" si="2"/>
        <v>8727</v>
      </c>
      <c r="H26" s="319"/>
      <c r="I26" s="319"/>
      <c r="J26" s="320">
        <f t="shared" si="3"/>
        <v>8727</v>
      </c>
      <c r="K26" s="319">
        <v>597</v>
      </c>
      <c r="L26" s="319">
        <v>546</v>
      </c>
      <c r="M26" s="319"/>
      <c r="N26" s="320">
        <f t="shared" si="4"/>
        <v>1143</v>
      </c>
      <c r="O26" s="319"/>
      <c r="P26" s="319"/>
      <c r="Q26" s="320">
        <f t="shared" si="0"/>
        <v>1143</v>
      </c>
      <c r="R26" s="331">
        <f t="shared" si="1"/>
        <v>7584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15759</v>
      </c>
      <c r="E27" s="323">
        <f aca="true" t="shared" si="5" ref="E27:P27">SUM(E23:E26)</f>
        <v>1349</v>
      </c>
      <c r="F27" s="323">
        <f t="shared" si="5"/>
        <v>0</v>
      </c>
      <c r="G27" s="324">
        <f t="shared" si="2"/>
        <v>17108</v>
      </c>
      <c r="H27" s="323">
        <f t="shared" si="5"/>
        <v>0</v>
      </c>
      <c r="I27" s="323">
        <f t="shared" si="5"/>
        <v>0</v>
      </c>
      <c r="J27" s="324">
        <f t="shared" si="3"/>
        <v>17108</v>
      </c>
      <c r="K27" s="323">
        <f t="shared" si="5"/>
        <v>4687</v>
      </c>
      <c r="L27" s="323">
        <f t="shared" si="5"/>
        <v>2169</v>
      </c>
      <c r="M27" s="323">
        <f t="shared" si="5"/>
        <v>0</v>
      </c>
      <c r="N27" s="324">
        <f t="shared" si="4"/>
        <v>6856</v>
      </c>
      <c r="O27" s="323">
        <f t="shared" si="5"/>
        <v>0</v>
      </c>
      <c r="P27" s="323">
        <f t="shared" si="5"/>
        <v>0</v>
      </c>
      <c r="Q27" s="324">
        <f t="shared" si="0"/>
        <v>6856</v>
      </c>
      <c r="R27" s="334">
        <f t="shared" si="1"/>
        <v>10252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10360</v>
      </c>
      <c r="E41" s="319"/>
      <c r="F41" s="319"/>
      <c r="G41" s="320">
        <f t="shared" si="2"/>
        <v>10360</v>
      </c>
      <c r="H41" s="319"/>
      <c r="I41" s="319"/>
      <c r="J41" s="320">
        <f t="shared" si="3"/>
        <v>10360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10360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80107</v>
      </c>
      <c r="E42" s="340">
        <f>E19+E20+E21+E27+E40+E41</f>
        <v>17200</v>
      </c>
      <c r="F42" s="340">
        <f aca="true" t="shared" si="11" ref="F42:R42">F19+F20+F21+F27+F40+F41</f>
        <v>2935</v>
      </c>
      <c r="G42" s="340">
        <f t="shared" si="11"/>
        <v>94372</v>
      </c>
      <c r="H42" s="340">
        <f t="shared" si="11"/>
        <v>0</v>
      </c>
      <c r="I42" s="340">
        <f t="shared" si="11"/>
        <v>0</v>
      </c>
      <c r="J42" s="340">
        <f t="shared" si="11"/>
        <v>94372</v>
      </c>
      <c r="K42" s="340">
        <f t="shared" si="11"/>
        <v>32048</v>
      </c>
      <c r="L42" s="340">
        <f t="shared" si="11"/>
        <v>11656</v>
      </c>
      <c r="M42" s="340">
        <f t="shared" si="11"/>
        <v>2880</v>
      </c>
      <c r="N42" s="340">
        <f t="shared" si="11"/>
        <v>40824</v>
      </c>
      <c r="O42" s="340">
        <f t="shared" si="11"/>
        <v>0</v>
      </c>
      <c r="P42" s="340">
        <f t="shared" si="11"/>
        <v>0</v>
      </c>
      <c r="Q42" s="340">
        <f t="shared" si="11"/>
        <v>40824</v>
      </c>
      <c r="R42" s="341">
        <f t="shared" si="11"/>
        <v>53548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42765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C75" sqref="C7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192</v>
      </c>
      <c r="D23" s="434">
        <v>192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382</v>
      </c>
      <c r="D26" s="353">
        <f>SUM(D27:D29)</f>
        <v>382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382</v>
      </c>
      <c r="D28" s="359">
        <v>382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19502</v>
      </c>
      <c r="D30" s="359">
        <v>19502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531</v>
      </c>
      <c r="D31" s="359">
        <v>531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711</v>
      </c>
      <c r="D35" s="353">
        <f>SUM(D36:D39)</f>
        <v>711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711</v>
      </c>
      <c r="D36" s="359">
        <v>711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1505</v>
      </c>
      <c r="D40" s="353">
        <f>SUM(D41:D44)</f>
        <v>1505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1505</v>
      </c>
      <c r="D44" s="359">
        <v>1505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22631</v>
      </c>
      <c r="D45" s="429">
        <f>D26+D30+D31+D33+D32+D34+D35+D40</f>
        <v>22631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22823</v>
      </c>
      <c r="D46" s="435">
        <f>D45+D23+D21+D11</f>
        <v>22823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8877</v>
      </c>
      <c r="D58" s="129">
        <f>D59+D61</f>
        <v>1892</v>
      </c>
      <c r="E58" s="127">
        <f t="shared" si="1"/>
        <v>6985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8877</v>
      </c>
      <c r="D59" s="188">
        <v>1892</v>
      </c>
      <c r="E59" s="127">
        <f t="shared" si="1"/>
        <v>6985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14504</v>
      </c>
      <c r="D66" s="188">
        <v>5668</v>
      </c>
      <c r="E66" s="127">
        <f t="shared" si="1"/>
        <v>8836</v>
      </c>
      <c r="F66" s="187"/>
    </row>
    <row r="67" spans="1:6" ht="15.75">
      <c r="A67" s="361" t="s">
        <v>684</v>
      </c>
      <c r="B67" s="126" t="s">
        <v>685</v>
      </c>
      <c r="C67" s="188">
        <v>14504</v>
      </c>
      <c r="D67" s="188">
        <v>5668</v>
      </c>
      <c r="E67" s="127">
        <f t="shared" si="1"/>
        <v>8836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23381</v>
      </c>
      <c r="D68" s="426">
        <f>D54+D58+D63+D64+D65+D66</f>
        <v>7560</v>
      </c>
      <c r="E68" s="427">
        <f t="shared" si="1"/>
        <v>15821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978</v>
      </c>
      <c r="D73" s="128">
        <f>SUM(D74:D76)</f>
        <v>978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978</v>
      </c>
      <c r="D74" s="188">
        <v>978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15023</v>
      </c>
      <c r="D87" s="125">
        <f>SUM(D88:D92)+D96</f>
        <v>15023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9896</v>
      </c>
      <c r="D89" s="188">
        <v>9896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2748</v>
      </c>
      <c r="D91" s="188">
        <v>2748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1365</v>
      </c>
      <c r="D92" s="129">
        <f>SUM(D93:D95)</f>
        <v>1365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1060</v>
      </c>
      <c r="D94" s="188">
        <v>1060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305</v>
      </c>
      <c r="D95" s="188">
        <v>305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1014</v>
      </c>
      <c r="D96" s="188">
        <v>1014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5566</v>
      </c>
      <c r="D97" s="188">
        <v>5566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21567</v>
      </c>
      <c r="D98" s="424">
        <f>D87+D82+D77+D73+D97</f>
        <v>21567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44948</v>
      </c>
      <c r="D99" s="418">
        <f>D98+D70+D68</f>
        <v>29127</v>
      </c>
      <c r="E99" s="418">
        <f>E98+E70+E68</f>
        <v>15821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42765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42765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89032.19466455947</v>
      </c>
      <c r="D6" s="644">
        <f aca="true" t="shared" si="0" ref="D6:D15">C6-E6</f>
        <v>0.1946645594725851</v>
      </c>
      <c r="E6" s="643">
        <f>'1-Баланс'!G95</f>
        <v>89032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43643</v>
      </c>
      <c r="D7" s="644">
        <f t="shared" si="0"/>
        <v>38307</v>
      </c>
      <c r="E7" s="643">
        <f>'1-Баланс'!G18</f>
        <v>5336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5586</v>
      </c>
      <c r="D8" s="644">
        <f t="shared" si="0"/>
        <v>0</v>
      </c>
      <c r="E8" s="643">
        <f>ABS('2-Отчет за доходите'!C44)-ABS('2-Отчет за доходите'!G44)</f>
        <v>5586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9092</v>
      </c>
      <c r="D9" s="644">
        <f t="shared" si="0"/>
        <v>0</v>
      </c>
      <c r="E9" s="643">
        <f>'3-Отчет за паричния поток'!C45</f>
        <v>9092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11351</v>
      </c>
      <c r="D10" s="644">
        <f t="shared" si="0"/>
        <v>0</v>
      </c>
      <c r="E10" s="643">
        <f>'3-Отчет за паричния поток'!C46</f>
        <v>11351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43643</v>
      </c>
      <c r="D11" s="644">
        <f t="shared" si="0"/>
        <v>0</v>
      </c>
      <c r="E11" s="643">
        <f>'4-Отчет за собствения капитал'!L34</f>
        <v>43643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2017-01-30T09:34:51Z</cp:lastPrinted>
  <dcterms:created xsi:type="dcterms:W3CDTF">2006-09-16T00:00:00Z</dcterms:created>
  <dcterms:modified xsi:type="dcterms:W3CDTF">2017-01-30T15:33:26Z</dcterms:modified>
  <cp:category/>
  <cp:version/>
  <cp:contentType/>
  <cp:contentStatus/>
</cp:coreProperties>
</file>