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<sst xmlns="http://schemas.openxmlformats.org/spreadsheetml/2006/main" count="1997" uniqueCount="695">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</sst>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4">
      <selection activeCell="C26" sqref="C2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5336</v>
      </c>
      <c r="H12" s="137">
        <v>5336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5336</v>
      </c>
      <c r="H13" s="137">
        <v>5336</v>
      </c>
    </row>
    <row r="14" spans="1:8" ht="15.75">
      <c r="A14" s="76" t="s">
        <v>30</v>
      </c>
      <c r="B14" s="78" t="s">
        <v>31</v>
      </c>
      <c r="C14" s="138">
        <v>2523</v>
      </c>
      <c r="D14" s="137">
        <v>2600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15196</v>
      </c>
      <c r="D16" s="137">
        <v>15399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1738</v>
      </c>
      <c r="D18" s="137">
        <v>1868</v>
      </c>
      <c r="E18" s="272" t="s">
        <v>47</v>
      </c>
      <c r="F18" s="271" t="s">
        <v>48</v>
      </c>
      <c r="G18" s="388">
        <f>G12+G15+G16+G17</f>
        <v>5336</v>
      </c>
      <c r="H18" s="389">
        <f>H12+H15+H16+H17</f>
        <v>5336</v>
      </c>
    </row>
    <row r="19" spans="1:8" ht="15.75">
      <c r="A19" s="76" t="s">
        <v>49</v>
      </c>
      <c r="B19" s="78" t="s">
        <v>50</v>
      </c>
      <c r="C19" s="138">
        <f>7705-574</f>
        <v>7131</v>
      </c>
      <c r="D19" s="137">
        <v>7120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26588</v>
      </c>
      <c r="D20" s="377">
        <f>SUM(D12:D19)</f>
        <v>26987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534</v>
      </c>
      <c r="H22" s="393">
        <f>SUM(H23:H25)</f>
        <v>534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534</v>
      </c>
      <c r="H23" s="137">
        <v>534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1850+574</f>
        <v>2424</v>
      </c>
      <c r="D25" s="137">
        <v>2406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20099</v>
      </c>
      <c r="H26" s="377">
        <f>H20+H21+H22</f>
        <v>20099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2424</v>
      </c>
      <c r="D28" s="377">
        <f>SUM(D24:D27)</f>
        <v>2406</v>
      </c>
      <c r="E28" s="143" t="s">
        <v>84</v>
      </c>
      <c r="F28" s="80" t="s">
        <v>85</v>
      </c>
      <c r="G28" s="374">
        <f>SUM(G29:G31)</f>
        <v>21482</v>
      </c>
      <c r="H28" s="375">
        <f>SUM(H29:H31)</f>
        <v>13762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21482</v>
      </c>
      <c r="H29" s="137">
        <v>13762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1145</v>
      </c>
      <c r="H32" s="137">
        <v>7720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22627</v>
      </c>
      <c r="H34" s="377">
        <f>H28+H32+H33</f>
        <v>21482</v>
      </c>
    </row>
    <row r="35" spans="1:8" ht="15.75">
      <c r="A35" s="76" t="s">
        <v>106</v>
      </c>
      <c r="B35" s="81" t="s">
        <v>107</v>
      </c>
      <c r="C35" s="374">
        <f>SUM(C36:C39)</f>
        <v>26447</v>
      </c>
      <c r="D35" s="375">
        <f>SUM(D36:D39)</f>
        <v>26447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26447</v>
      </c>
      <c r="D36" s="137">
        <v>26447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48062</v>
      </c>
      <c r="H37" s="379">
        <f>H26+H18+H34</f>
        <v>46917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14780</v>
      </c>
      <c r="H45" s="137">
        <v>15744</v>
      </c>
    </row>
    <row r="46" spans="1:13" ht="15.75">
      <c r="A46" s="264" t="s">
        <v>137</v>
      </c>
      <c r="B46" s="83" t="s">
        <v>138</v>
      </c>
      <c r="C46" s="376">
        <f>C35+C40+C45</f>
        <v>26447</v>
      </c>
      <c r="D46" s="377">
        <f>D35+D40+D45</f>
        <v>26447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7419</v>
      </c>
      <c r="D49" s="137">
        <v>7341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14780</v>
      </c>
      <c r="H50" s="375">
        <f>SUM(H44:H49)</f>
        <v>15744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7419</v>
      </c>
      <c r="D52" s="377">
        <f>SUM(D48:D51)</f>
        <v>7341</v>
      </c>
      <c r="E52" s="142" t="s">
        <v>158</v>
      </c>
      <c r="F52" s="82" t="s">
        <v>159</v>
      </c>
      <c r="G52" s="138">
        <v>56</v>
      </c>
      <c r="H52" s="137">
        <v>56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199</v>
      </c>
      <c r="D55" s="270">
        <v>199</v>
      </c>
      <c r="E55" s="76" t="s">
        <v>168</v>
      </c>
      <c r="F55" s="82" t="s">
        <v>169</v>
      </c>
      <c r="G55" s="138">
        <v>596</v>
      </c>
      <c r="H55" s="137">
        <v>671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63077</v>
      </c>
      <c r="D56" s="381">
        <f>D20+D21+D22+D28+D33+D46+D52+D54+D55</f>
        <v>63380</v>
      </c>
      <c r="E56" s="87" t="s">
        <v>557</v>
      </c>
      <c r="F56" s="86" t="s">
        <v>172</v>
      </c>
      <c r="G56" s="378">
        <f>G50+G52+G53+G54+G55</f>
        <v>15432</v>
      </c>
      <c r="H56" s="379">
        <f>H50+H52+H53+H54+H55</f>
        <v>16471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435</v>
      </c>
      <c r="D59" s="137">
        <v>446</v>
      </c>
      <c r="E59" s="142" t="s">
        <v>180</v>
      </c>
      <c r="F59" s="277" t="s">
        <v>181</v>
      </c>
      <c r="G59" s="138">
        <v>7684</v>
      </c>
      <c r="H59" s="137">
        <v>7531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10996</v>
      </c>
      <c r="H61" s="375">
        <f>SUM(H62:H68)</f>
        <v>11820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2114+110</f>
        <v>2224</v>
      </c>
      <c r="H62" s="137">
        <v>1833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4913</v>
      </c>
      <c r="H64" s="137">
        <v>6003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435</v>
      </c>
      <c r="D65" s="377">
        <f>SUM(D59:D64)</f>
        <v>446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2366</v>
      </c>
      <c r="H66" s="137">
        <v>2222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649</v>
      </c>
      <c r="H67" s="137">
        <v>668</v>
      </c>
    </row>
    <row r="68" spans="1:8" ht="15.75">
      <c r="A68" s="76" t="s">
        <v>206</v>
      </c>
      <c r="B68" s="78" t="s">
        <v>207</v>
      </c>
      <c r="C68" s="138">
        <v>1266</v>
      </c>
      <c r="D68" s="137">
        <v>1000</v>
      </c>
      <c r="E68" s="76" t="s">
        <v>212</v>
      </c>
      <c r="F68" s="80" t="s">
        <v>213</v>
      </c>
      <c r="G68" s="138">
        <v>844</v>
      </c>
      <c r="H68" s="137">
        <v>1094</v>
      </c>
    </row>
    <row r="69" spans="1:8" ht="15.75">
      <c r="A69" s="76" t="s">
        <v>210</v>
      </c>
      <c r="B69" s="78" t="s">
        <v>211</v>
      </c>
      <c r="C69" s="138">
        <v>9165</v>
      </c>
      <c r="D69" s="137">
        <v>9761</v>
      </c>
      <c r="E69" s="142" t="s">
        <v>79</v>
      </c>
      <c r="F69" s="80" t="s">
        <v>216</v>
      </c>
      <c r="G69" s="138"/>
      <c r="H69" s="137">
        <v>300</v>
      </c>
    </row>
    <row r="70" spans="1:8" ht="15.75">
      <c r="A70" s="76" t="s">
        <v>214</v>
      </c>
      <c r="B70" s="78" t="s">
        <v>215</v>
      </c>
      <c r="C70" s="138">
        <v>1178</v>
      </c>
      <c r="D70" s="137">
        <v>1049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18680</v>
      </c>
      <c r="H71" s="377">
        <f>H59+H60+H61+H69+H70</f>
        <v>19651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69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682</v>
      </c>
      <c r="D75" s="137">
        <v>1048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12291</v>
      </c>
      <c r="D76" s="377">
        <f>SUM(D68:D75)</f>
        <v>12927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302</v>
      </c>
      <c r="H77" s="270">
        <v>302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18982</v>
      </c>
      <c r="H79" s="379">
        <f>H71+H73+H75+H77</f>
        <v>19953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2206</v>
      </c>
      <c r="D88" s="137">
        <v>2881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3805</v>
      </c>
      <c r="D89" s="137">
        <v>3130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6011</v>
      </c>
      <c r="D92" s="377">
        <f>SUM(D88:D91)</f>
        <v>6011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662</v>
      </c>
      <c r="D93" s="270">
        <v>577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19399</v>
      </c>
      <c r="D94" s="381">
        <f>D65+D76+D85+D92+D93</f>
        <v>19961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82476</v>
      </c>
      <c r="D95" s="383">
        <f>D94+D56</f>
        <v>83341</v>
      </c>
      <c r="E95" s="169" t="s">
        <v>635</v>
      </c>
      <c r="F95" s="280" t="s">
        <v>268</v>
      </c>
      <c r="G95" s="382">
        <f>G37+G40+G56+G79</f>
        <v>82476</v>
      </c>
      <c r="H95" s="383">
        <f>H37+H40+H56+H79</f>
        <v>83341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0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1490</v>
      </c>
      <c r="D12" s="257">
        <v>1511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13314</v>
      </c>
      <c r="D13" s="257">
        <v>11099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1942</v>
      </c>
      <c r="D14" s="257">
        <v>2174</v>
      </c>
      <c r="E14" s="185" t="s">
        <v>285</v>
      </c>
      <c r="F14" s="180" t="s">
        <v>286</v>
      </c>
      <c r="G14" s="256">
        <v>23758</v>
      </c>
      <c r="H14" s="257">
        <v>21211</v>
      </c>
    </row>
    <row r="15" spans="1:8" ht="15.75">
      <c r="A15" s="135" t="s">
        <v>287</v>
      </c>
      <c r="B15" s="131" t="s">
        <v>288</v>
      </c>
      <c r="C15" s="256">
        <v>5105</v>
      </c>
      <c r="D15" s="257">
        <v>4133</v>
      </c>
      <c r="E15" s="185" t="s">
        <v>79</v>
      </c>
      <c r="F15" s="180" t="s">
        <v>289</v>
      </c>
      <c r="G15" s="256">
        <v>938</v>
      </c>
      <c r="H15" s="257">
        <v>847</v>
      </c>
    </row>
    <row r="16" spans="1:8" ht="15.75">
      <c r="A16" s="135" t="s">
        <v>290</v>
      </c>
      <c r="B16" s="131" t="s">
        <v>291</v>
      </c>
      <c r="C16" s="256">
        <v>846</v>
      </c>
      <c r="D16" s="257">
        <v>674</v>
      </c>
      <c r="E16" s="176" t="s">
        <v>52</v>
      </c>
      <c r="F16" s="204" t="s">
        <v>292</v>
      </c>
      <c r="G16" s="407">
        <f>SUM(G12:G15)</f>
        <v>24696</v>
      </c>
      <c r="H16" s="408">
        <f>SUM(H12:H15)</f>
        <v>22058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76</v>
      </c>
      <c r="H18" s="419">
        <v>225</v>
      </c>
    </row>
    <row r="19" spans="1:8" ht="15.75">
      <c r="A19" s="135" t="s">
        <v>299</v>
      </c>
      <c r="B19" s="131" t="s">
        <v>300</v>
      </c>
      <c r="C19" s="256">
        <v>760</v>
      </c>
      <c r="D19" s="257">
        <v>433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23457</v>
      </c>
      <c r="D22" s="408">
        <f>SUM(D12:D18)+D19</f>
        <v>20024</v>
      </c>
      <c r="E22" s="135" t="s">
        <v>309</v>
      </c>
      <c r="F22" s="177" t="s">
        <v>310</v>
      </c>
      <c r="G22" s="256">
        <v>108</v>
      </c>
      <c r="H22" s="257">
        <v>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129</v>
      </c>
      <c r="D25" s="257">
        <v>195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22</v>
      </c>
      <c r="D27" s="257">
        <v>22</v>
      </c>
      <c r="E27" s="176" t="s">
        <v>104</v>
      </c>
      <c r="F27" s="178" t="s">
        <v>326</v>
      </c>
      <c r="G27" s="407">
        <f>SUM(G22:G26)</f>
        <v>108</v>
      </c>
      <c r="H27" s="408">
        <f>SUM(H22:H26)</f>
        <v>24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151</v>
      </c>
      <c r="D29" s="408">
        <f>SUM(D25:D28)</f>
        <v>217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23608</v>
      </c>
      <c r="D31" s="414">
        <f>D29+D22</f>
        <v>20241</v>
      </c>
      <c r="E31" s="191" t="s">
        <v>548</v>
      </c>
      <c r="F31" s="206" t="s">
        <v>331</v>
      </c>
      <c r="G31" s="193">
        <f>G16+G18+G27</f>
        <v>24880</v>
      </c>
      <c r="H31" s="194">
        <f>H16+H18+H27</f>
        <v>22307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1272</v>
      </c>
      <c r="D33" s="184">
        <f>IF((H31-D31)&gt;0,H31-D31,0)</f>
        <v>2066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23608</v>
      </c>
      <c r="D36" s="416">
        <f>D31-D34+D35</f>
        <v>20241</v>
      </c>
      <c r="E36" s="202" t="s">
        <v>346</v>
      </c>
      <c r="F36" s="196" t="s">
        <v>347</v>
      </c>
      <c r="G36" s="207">
        <f>G35-G34+G31</f>
        <v>24880</v>
      </c>
      <c r="H36" s="208">
        <f>H35-H34+H31</f>
        <v>22307</v>
      </c>
    </row>
    <row r="37" spans="1:8" ht="15.75">
      <c r="A37" s="201" t="s">
        <v>348</v>
      </c>
      <c r="B37" s="171" t="s">
        <v>349</v>
      </c>
      <c r="C37" s="413">
        <f>IF((G36-C36)&gt;0,G36-C36,0)</f>
        <v>1272</v>
      </c>
      <c r="D37" s="414">
        <f>IF((H36-D36)&gt;0,H36-D36,0)</f>
        <v>2066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127</v>
      </c>
      <c r="D38" s="408">
        <f>D39+D40+D41</f>
        <v>207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127</v>
      </c>
      <c r="D39" s="257">
        <v>207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1145</v>
      </c>
      <c r="D42" s="184">
        <f>+IF((H36-D36-D38)&gt;0,H36-D36-D38,0)</f>
        <v>1859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1145</v>
      </c>
      <c r="D44" s="208">
        <f>IF(H42=0,IF(D42-D43&gt;0,D42-D43+H43,0),IF(H42-H43&lt;0,H43-H42+D42,0))</f>
        <v>1859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24880</v>
      </c>
      <c r="D45" s="410">
        <f>D36+D38+D42</f>
        <v>22307</v>
      </c>
      <c r="E45" s="210" t="s">
        <v>373</v>
      </c>
      <c r="F45" s="212" t="s">
        <v>374</v>
      </c>
      <c r="G45" s="409">
        <f>G42+G36</f>
        <v>24880</v>
      </c>
      <c r="H45" s="410">
        <f>H42+H36</f>
        <v>22307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29780+5096-12</f>
        <v>34864</v>
      </c>
      <c r="D11" s="137">
        <v>30229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-24852+274</f>
        <v>-24578</v>
      </c>
      <c r="D12" s="137">
        <v>-18867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-5840</v>
      </c>
      <c r="D14" s="137">
        <v>-4643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-2216</v>
      </c>
      <c r="D15" s="137">
        <v>-2477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</v>
      </c>
      <c r="D19" s="137">
        <v>-9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2224</v>
      </c>
      <c r="D21" s="438">
        <f>SUM(D11:D20)</f>
        <v>4233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-274</v>
      </c>
      <c r="D23" s="137">
        <v>-582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12</v>
      </c>
      <c r="D24" s="137">
        <v>82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-262</v>
      </c>
      <c r="D33" s="438">
        <f>SUM(D23:D32)</f>
        <v>-500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-473</v>
      </c>
      <c r="D38" s="137">
        <v>-322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-1365</v>
      </c>
      <c r="D39" s="137">
        <v>-1415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-124</v>
      </c>
      <c r="D40" s="137">
        <v>-97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-1962</v>
      </c>
      <c r="D43" s="440">
        <f>SUM(D35:D42)</f>
        <v>-1834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1899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6011</v>
      </c>
      <c r="D45" s="249">
        <v>5632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6011</v>
      </c>
      <c r="D46" s="251">
        <f>D45+D44</f>
        <v>7531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5336</v>
      </c>
      <c r="D13" s="363">
        <f>'1-Баланс'!H20</f>
        <v>19565</v>
      </c>
      <c r="E13" s="363">
        <f>'1-Баланс'!H21</f>
        <v>0</v>
      </c>
      <c r="F13" s="363">
        <f>'1-Баланс'!H23</f>
        <v>534</v>
      </c>
      <c r="G13" s="363">
        <f>'1-Баланс'!H24</f>
        <v>0</v>
      </c>
      <c r="H13" s="364"/>
      <c r="I13" s="363">
        <f>'1-Баланс'!H29+'1-Баланс'!H32</f>
        <v>21482</v>
      </c>
      <c r="J13" s="363">
        <f>'1-Баланс'!H30+'1-Баланс'!H33</f>
        <v>0</v>
      </c>
      <c r="K13" s="364"/>
      <c r="L13" s="363">
        <f>SUM(C13:K13)</f>
        <v>46917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5336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534</v>
      </c>
      <c r="G17" s="432">
        <f t="shared" si="2"/>
        <v>0</v>
      </c>
      <c r="H17" s="432">
        <f t="shared" si="2"/>
        <v>0</v>
      </c>
      <c r="I17" s="432">
        <f t="shared" si="2"/>
        <v>21482</v>
      </c>
      <c r="J17" s="432">
        <f t="shared" si="2"/>
        <v>0</v>
      </c>
      <c r="K17" s="432">
        <f t="shared" si="2"/>
        <v>0</v>
      </c>
      <c r="L17" s="363">
        <f t="shared" si="1"/>
        <v>46917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1145</v>
      </c>
      <c r="J18" s="363">
        <f>+'1-Баланс'!G33</f>
        <v>0</v>
      </c>
      <c r="K18" s="364"/>
      <c r="L18" s="363">
        <f t="shared" si="1"/>
        <v>1145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5336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534</v>
      </c>
      <c r="G31" s="432">
        <f t="shared" si="6"/>
        <v>0</v>
      </c>
      <c r="H31" s="432">
        <f t="shared" si="6"/>
        <v>0</v>
      </c>
      <c r="I31" s="432">
        <f t="shared" si="6"/>
        <v>22627</v>
      </c>
      <c r="J31" s="432">
        <f t="shared" si="6"/>
        <v>0</v>
      </c>
      <c r="K31" s="432">
        <f t="shared" si="6"/>
        <v>0</v>
      </c>
      <c r="L31" s="363">
        <f t="shared" si="1"/>
        <v>48062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5336</v>
      </c>
      <c r="D34" s="366">
        <f t="shared" si="7"/>
        <v>19565</v>
      </c>
      <c r="E34" s="366">
        <f t="shared" si="7"/>
        <v>0</v>
      </c>
      <c r="F34" s="366">
        <f t="shared" si="7"/>
        <v>534</v>
      </c>
      <c r="G34" s="366">
        <f t="shared" si="7"/>
        <v>0</v>
      </c>
      <c r="H34" s="366">
        <f t="shared" si="7"/>
        <v>0</v>
      </c>
      <c r="I34" s="366">
        <f t="shared" si="7"/>
        <v>22627</v>
      </c>
      <c r="J34" s="366">
        <f t="shared" si="7"/>
        <v>0</v>
      </c>
      <c r="K34" s="366">
        <f t="shared" si="7"/>
        <v>0</v>
      </c>
      <c r="L34" s="430">
        <f t="shared" si="1"/>
        <v>48062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9" sqref="E1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26447</v>
      </c>
      <c r="D27" s="263"/>
      <c r="E27" s="263">
        <f>SUM(E12:E26)</f>
        <v>0</v>
      </c>
      <c r="F27" s="263">
        <f>SUM(F12:F26)</f>
        <v>26447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26447</v>
      </c>
      <c r="D79" s="263"/>
      <c r="E79" s="263">
        <f>E78+E61+E44+E27</f>
        <v>0</v>
      </c>
      <c r="F79" s="263">
        <f>F78+F61+F44+F27</f>
        <v>26447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82476</v>
      </c>
      <c r="D6" s="454">
        <f aca="true" t="shared" si="0" ref="D6:D15">C6-E6</f>
        <v>0</v>
      </c>
      <c r="E6" s="453">
        <f>'1-Баланс'!G95</f>
        <v>82476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48062</v>
      </c>
      <c r="D7" s="454">
        <f t="shared" si="0"/>
        <v>42726</v>
      </c>
      <c r="E7" s="453">
        <f>'1-Баланс'!G18</f>
        <v>5336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1145</v>
      </c>
      <c r="D8" s="454">
        <f t="shared" si="0"/>
        <v>0</v>
      </c>
      <c r="E8" s="453">
        <f>ABS('2-Отчет за доходите'!C44)-ABS('2-Отчет за доходите'!G44)</f>
        <v>1145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6011</v>
      </c>
      <c r="D9" s="454">
        <f t="shared" si="0"/>
        <v>0</v>
      </c>
      <c r="E9" s="453">
        <f>'3-Отчет за паричния поток'!C45</f>
        <v>6011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6011</v>
      </c>
      <c r="D10" s="454">
        <f t="shared" si="0"/>
        <v>0</v>
      </c>
      <c r="E10" s="453">
        <f>'3-Отчет за паричния поток'!C46</f>
        <v>6011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48062</v>
      </c>
      <c r="D11" s="454">
        <f t="shared" si="0"/>
        <v>0</v>
      </c>
      <c r="E11" s="453">
        <f>'4-Отчет за собствения капитал'!L34</f>
        <v>48062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26447</v>
      </c>
      <c r="D12" s="454">
        <f t="shared" si="0"/>
        <v>0</v>
      </c>
      <c r="E12" s="453">
        <f>'Справка 5'!C27+'Справка 5'!C97</f>
        <v>26447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0.04636378360868157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0.023823394781740254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0.03327134305805777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0.013882826519229837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1.0538800406641817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1.021968180381414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0.9641765883468549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0.3166684227162575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0.3166684227162575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0.8386592861751622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0.2994325621999127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0.2430465870790941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0.7160334567849861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0.4172607788932538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1401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0.02914984811285423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0.13436495176848876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10.294346395453186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2523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15196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1738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7131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26588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2424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2424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26447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26447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26447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7419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7419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199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63077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435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435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1266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9165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1178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682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12291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2206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3805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6011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662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19399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82476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5336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5336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5336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534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534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20099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21482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21482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1145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22627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48062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14780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14780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56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596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15432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7684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10996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2224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4913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2366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649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844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18680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302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18982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82476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1490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13314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1942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5105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846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760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23457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129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22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151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23608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1272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23608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1272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127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127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1145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1145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24880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23758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938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24696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76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108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108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24880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24880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24880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34864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-24578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-5840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-2216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2224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-274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12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-262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-473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-1365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-124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-1962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6011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6011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5336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5336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5336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5336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534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534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534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534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21482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21482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1145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22627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22627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46917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46917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1145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48062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48062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26447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26447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26447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26447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2017-04-25T11:53:09Z</cp:lastPrinted>
  <dcterms:created xsi:type="dcterms:W3CDTF">2006-09-16T00:00:00Z</dcterms:created>
  <dcterms:modified xsi:type="dcterms:W3CDTF">2017-04-25T12:48:46Z</dcterms:modified>
  <cp:category/>
  <cp:version/>
  <cp:contentType/>
  <cp:contentStatus/>
</cp:coreProperties>
</file>