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792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<sst xmlns="http://schemas.openxmlformats.org/spreadsheetml/2006/main" count="1061" uniqueCount="874">
  <si>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</si>
  <si>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</si>
  <si>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</si>
  <si>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</si>
  <si>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</si>
  <si>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</si>
  <si>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</si>
  <si>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</si>
  <si>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</si>
  <si>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</si>
  <si>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</si>
  <si>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</si>
  <si>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</si>
  <si>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</si>
  <si>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</si>
  <si>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</si>
  <si>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</si>
  <si>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</si>
  <si>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</si>
  <si>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</si>
  <si>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</si>
  <si>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</si>
  <si>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</si>
  <si>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</si>
  <si>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</si>
  <si>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</si>
  <si>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</si>
  <si>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</si>
  <si>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</si>
  <si>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</si>
  <si>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</si>
  <si>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</si>
  <si>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</si>
  <si>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</si>
  <si>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</si>
  <si>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</si>
  <si>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</si>
  <si>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</si>
  <si>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</si>
  <si>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</si>
  <si>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</si>
  <si>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</si>
  <si>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</si>
  <si>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</si>
  <si>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</si>
  <si>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</si>
  <si>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</si>
  <si>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</si>
  <si>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</si>
  <si>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</si>
  <si>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</si>
  <si>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</si>
  <si>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</si>
  <si>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</si>
  <si>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</si>
  <si>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</si>
  <si>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</si>
  <si>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</si>
  <si>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</si>
  <si>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</si>
  <si>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</si>
  <si>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</si>
  <si>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</si>
  <si>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</si>
  <si>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</si>
  <si>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</si>
  <si>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</si>
  <si>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</si>
  <si>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</si>
  <si>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</si>
  <si>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</si>
  <si>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</si>
  <si>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</si>
  <si>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</si>
  <si>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</si>
  <si>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</si>
  <si>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</si>
  <si>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</si>
  <si>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</si>
  <si>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</si>
  <si>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</si>
  <si>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</si>
  <si>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</si>
  <si>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</si>
  <si>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</si>
  <si>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</si>
  <si>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</si>
  <si>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</si>
  <si>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</si>
  <si>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</si>
  <si>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</si>
  <si>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</si>
  <si>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</si>
  <si>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</si>
  <si>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</si>
  <si>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</si>
  <si>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</si>
  <si>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</si>
  <si>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</si>
  <si>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</si>
  <si>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</si>
  <si>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</si>
  <si>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</si>
  <si>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</si>
  <si>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</si>
  <si>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</si>
  <si>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</si>
  <si>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</si>
  <si>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</si>
  <si>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</si>
  <si>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</si>
  <si>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</si>
  <si>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</si>
  <si>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</si>
  <si>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</si>
  <si>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</si>
  <si>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</si>
  <si>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</si>
  <si>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</si>
  <si>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</si>
  <si>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</si>
  <si>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</si>
  <si>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</si>
  <si>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</si>
  <si>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</si>
  <si>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</si>
  <si>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</si>
  <si>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</si>
  <si>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</si>
  <si>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</si>
  <si>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</si>
  <si>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</si>
  <si>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</si>
  <si>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</si>
  <si>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</si>
  <si>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</si>
  <si>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</si>
  <si>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</si>
  <si>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</si>
  <si>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</si>
  <si>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</si>
  <si>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</si>
  <si>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</si>
  <si>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</si>
  <si>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</si>
  <si>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</si>
  <si>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</si>
  <si>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</si>
  <si>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</si>
  <si>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</si>
  <si>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</si>
  <si>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</si>
  <si>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</si>
  <si>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</si>
  <si>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</si>
  <si>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</si>
  <si>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</si>
  <si>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</si>
  <si>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</si>
  <si>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</si>
  <si>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</si>
  <si>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</si>
  <si>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</si>
  <si>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</si>
  <si>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</si>
  <si>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</si>
  <si>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</si>
  <si>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</si>
  <si>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</si>
  <si>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</si>
  <si>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</si>
  <si>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</si>
  <si>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</si>
  <si>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</si>
  <si>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</si>
  <si>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</si>
  <si>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</si>
  <si>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</si>
  <si>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</si>
  <si>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</si>
  <si>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</si>
  <si>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</si>
  <si>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</si>
  <si>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</si>
  <si>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</si>
  <si>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</si>
  <si>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</si>
  <si>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</si>
  <si>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</si>
  <si>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</si>
  <si>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</si>
  <si>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</si>
  <si>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</si>
  <si>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</si>
  <si>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</si>
  <si>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</si>
  <si>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</si>
  <si>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</si>
  <si>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</si>
  <si>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</si>
  <si>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</si>
  <si>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</si>
  <si>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</si>
  <si>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</si>
  <si>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</si>
  <si>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</si>
  <si>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</si>
  <si>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</si>
  <si>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</si>
  <si>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</si>
  <si>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</si>
  <si>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</si>
  <si>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</si>
  <si>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</si>
  <si>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</si>
  <si>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</si>
  <si>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</si>
  <si>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</si>
  <si>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</si>
  <si>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</si>
  <si>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</si>
  <si>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</si>
  <si>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</si>
  <si>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</si>
  <si>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</si>
  <si>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</si>
  <si>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</si>
  <si>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</si>
  <si>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</si>
  <si>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</si>
  <si>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</si>
  <si>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</si>
  <si>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</si>
  <si>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</si>
  <si>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</si>
  <si>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</si>
  <si>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</si>
  <si>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</si>
  <si>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</si>
  <si>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</si>
  <si>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</si>
  <si>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</si>
  <si>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</si>
  <si>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</si>
  <si>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</si>
  <si>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</si>
  <si>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</si>
  <si>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</si>
  <si>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</si>
  <si>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</si>
  <si>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</si>
  <si>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</si>
  <si>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</si>
  <si>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</si>
  <si>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</si>
  <si>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</si>
  <si>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</si>
  <si>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</si>
  <si>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</si>
  <si>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</si>
  <si>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</si>
  <si>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</si>
  <si>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</si>
  <si>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</si>
  <si>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</si>
  <si>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</si>
  <si>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</si>
  <si>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</si>
  <si>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</si>
  <si>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</si>
  <si>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</si>
  <si>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</si>
  <si>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</si>
  <si>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</si>
  <si>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</si>
  <si>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</si>
  <si>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</si>
  <si>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</si>
  <si>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</si>
  <si>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</si>
  <si>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</si>
  <si>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</si>
  <si>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</si>
  <si>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</si>
  <si>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</si>
  <si>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</si>
  <si>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</si>
  <si>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</si>
  <si>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</si>
  <si>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</si>
  <si>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</si>
  <si>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</si>
  <si>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</si>
  <si>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</si>
  <si>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</si>
  <si>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</si>
  <si>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</si>
  <si>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</si>
  <si>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</si>
  <si>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</si>
  <si>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</si>
  <si>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</si>
  <si>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</si>
  <si>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</si>
  <si>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</si>
  <si>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</si>
  <si>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</si>
  <si>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</si>
  <si>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</si>
  <si>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</si>
  <si>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</si>
  <si>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</si>
  <si>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</si>
  <si>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</si>
  <si>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</si>
  <si>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</si>
  <si>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</si>
  <si>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</si>
  <si>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</si>
  <si>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</si>
  <si>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</si>
  <si>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</si>
  <si>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</si>
  <si>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</si>
  <si>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</si>
  <si>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</si>
  <si>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</si>
  <si>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</si>
  <si>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</si>
  <si>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</si>
  <si>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</si>
  <si>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</si>
  <si>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</si>
  <si>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</si>
  <si>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</si>
  <si>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</si>
  <si>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</si>
  <si>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</si>
  <si>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</si>
  <si>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</si>
  <si>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</si>
  <si>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</si>
  <si>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</si>
  <si>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</si>
  <si>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</si>
  <si>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</si>
  <si>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</si>
  <si>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</si>
  <si>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</si>
  <si>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</si>
  <si>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</si>
  <si>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</si>
  <si>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</si>
  <si>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</si>
  <si>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</si>
  <si>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</si>
  <si>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</si>
  <si>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</si>
  <si>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</si>
  <si>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</si>
  <si>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</si>
  <si>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</si>
  <si>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</si>
  <si>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</si>
  <si>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</si>
  <si>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</si>
  <si>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</si>
  <si>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</si>
  <si>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</si>
  <si>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</si>
  <si>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</si>
  <si>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</si>
  <si>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</si>
  <si>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</si>
  <si>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</si>
  <si>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</si>
  <si>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</si>
  <si>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</si>
  <si>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</si>
  <si>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</si>
  <si>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</si>
  <si>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</si>
  <si>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</si>
  <si>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</si>
  <si>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</si>
  <si>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</si>
  <si>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</si>
  <si>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</si>
  <si>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</si>
  <si>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</si>
  <si>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</si>
  <si>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</si>
  <si>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</si>
  <si>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</si>
  <si>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</si>
  <si>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</si>
  <si>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</si>
  <si>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</si>
  <si>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</si>
  <si>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</si>
  <si>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</si>
  <si>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</si>
  <si>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</si>
  <si>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</si>
  <si>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</si>
  <si>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</si>
  <si>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</si>
  <si>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</si>
  <si>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</si>
  <si>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</si>
  <si>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</si>
  <si>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</si>
  <si>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</si>
  <si>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</si>
  <si>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</si>
  <si>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</si>
  <si>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</si>
  <si>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</si>
  <si>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</si>
  <si>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</si>
  <si>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</si>
  <si>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</si>
  <si>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</si>
  <si>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</si>
  <si>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</si>
  <si>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</si>
  <si>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</si>
  <si>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</si>
  <si>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</si>
  <si>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</si>
  <si>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</si>
  <si>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</si>
  <si>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</si>
  <si>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</si>
  <si>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</si>
  <si>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</si>
  <si>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</si>
  <si>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</si>
  <si>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</si>
  <si>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</si>
  <si>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</si>
  <si>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</si>
  <si>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</si>
  <si>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</si>
  <si>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</si>
  <si>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</si>
  <si>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</si>
  <si>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</si>
  <si>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</si>
  <si>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</si>
  <si>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</si>
  <si>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</si>
  <si>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</si>
  <si>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</si>
  <si>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</si>
  <si>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</si>
  <si>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</si>
  <si>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</si>
  <si>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</si>
  <si>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</si>
  <si>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</si>
  <si>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</si>
  <si>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</si>
  <si>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</si>
  <si>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</si>
  <si>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</si>
  <si>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</si>
  <si>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</si>
  <si>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</si>
  <si>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</si>
  <si>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</si>
  <si>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</si>
  <si>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</si>
  <si>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</si>
  <si>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</si>
  <si>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</si>
  <si>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</si>
  <si>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</si>
  <si>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</si>
  <si>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</si>
  <si>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</si>
  <si>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</si>
  <si>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</si>
  <si>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</si>
  <si>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</si>
  <si>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</si>
  <si>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</si>
  <si>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</si>
  <si>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</si>
  <si>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</si>
  <si>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</si>
  <si>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</si>
  <si>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</si>
  <si>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</si>
  <si>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</si>
  <si>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</si>
  <si>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</si>
  <si>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</si>
  <si>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</si>
  <si>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</si>
  <si>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</si>
  <si>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</si>
  <si>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</si>
  <si>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</si>
  <si>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</si>
  <si>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</si>
  <si>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</si>
  <si>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</si>
  <si>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</si>
  <si>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</si>
  <si>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</si>
  <si>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</si>
  <si>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</si>
  <si>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</si>
  <si>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</si>
  <si>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</si>
  <si>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</si>
  <si>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</si>
  <si>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</si>
  <si>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</si>
  <si>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</si>
  <si>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</si>
  <si>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</si>
  <si>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</si>
  <si>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</si>
  <si>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</si>
  <si>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</si>
  <si>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</si>
  <si>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</si>
  <si>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</si>
  <si>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</si>
  <si>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</si>
  <si>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</si>
  <si>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</si>
  <si>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</si>
  <si>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</si>
  <si>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</si>
  <si>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</si>
  <si>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</si>
  <si>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</si>
  <si>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</si>
  <si>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</si>
  <si>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</si>
  <si>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</si>
  <si>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</si>
  <si>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</si>
  <si>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</si>
  <si>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</si>
  <si>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</si>
  <si>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</si>
  <si>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</si>
  <si>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</si>
  <si>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</si>
  <si>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</si>
  <si>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</si>
  <si>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</si>
  <si>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</si>
  <si>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</si>
  <si>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</si>
  <si>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</si>
  <si>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</si>
  <si>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</si>
  <si>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</si>
  <si>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</si>
  <si>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</si>
  <si>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</si>
  <si>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</si>
  <si>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</si>
  <si>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</si>
  <si>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</si>
  <si>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</si>
  <si>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</si>
  <si>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</si>
  <si>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</si>
  <si>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</si>
  <si>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</si>
  <si>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</si>
  <si>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</si>
  <si>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</si>
  <si>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</si>
  <si>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</si>
  <si>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</si>
  <si>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</si>
  <si>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</si>
  <si>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</si>
  <si>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</si>
  <si>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</si>
  <si>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</si>
  <si>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</si>
  <si>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</si>
  <si>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</si>
  <si>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</si>
  <si>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</si>
  <si>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</si>
  <si>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</si>
  <si>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</si>
  <si>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</si>
  <si>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</si>
  <si>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</si>
  <si>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</si>
  <si>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</si>
  <si>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</si>
  <si>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</si>
  <si>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</si>
  <si>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</si>
  <si>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</si>
  <si>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</si>
  <si>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</si>
  <si>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</si>
  <si>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</si>
  <si>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</si>
  <si>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</si>
  <si>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</si>
  <si>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</si>
  <si>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</si>
  <si>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</si>
  <si>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</si>
  <si>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</si>
  <si>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</si>
  <si>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</si>
  <si>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</si>
  <si>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</si>
  <si>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</si>
  <si>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</si>
  <si>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</si>
  <si>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</si>
  <si>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</si>
  <si>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</si>
  <si>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</si>
  <si>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</si>
  <si>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</si>
  <si>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</si>
  <si>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</si>
  <si>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</si>
  <si>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</si>
  <si>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</si>
  <si>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</si>
  <si>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</si>
  <si>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</si>
  <si>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</si>
  <si>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</si>
  <si>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</si>
  <si>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</si>
  <si>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</si>
  <si>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</si>
  <si>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</si>
  <si>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</si>
  <si>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</si>
  <si>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</si>
  <si>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</si>
  <si>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</si>
  <si>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</si>
  <si>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</si>
  <si>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</si>
  <si>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</si>
  <si>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</si>
  <si>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</si>
  <si>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</si>
  <si>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</si>
  <si>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</si>
  <si>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</si>
  <si>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</si>
  <si>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</si>
  <si>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</si>
  <si>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</si>
  <si>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</si>
  <si>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</si>
  <si>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</si>
  <si>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</si>
  <si>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</si>
  <si>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</si>
  <si>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</si>
  <si>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</si>
  <si>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</si>
  <si>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</si>
  <si>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</si>
  <si>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</si>
  <si>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</si>
  <si>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</si>
  <si>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</si>
  <si>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</si>
  <si>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</si>
  <si>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</si>
  <si>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</si>
  <si>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</si>
  <si>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</si>
  <si>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</si>
  <si>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</si>
  <si>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</si>
  <si>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</si>
  <si>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</si>
  <si>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</si>
  <si>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</si>
  <si>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</si>
  <si>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</si>
  <si>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</si>
  <si>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</si>
  <si>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</si>
  <si>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</si>
  <si>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</si>
  <si>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</si>
  <si>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</si>
  <si>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</si>
  <si>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</si>
  <si>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</si>
  <si>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</si>
  <si>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</si>
  <si>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</si>
  <si>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</si>
  <si>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</si>
  <si>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</si>
  <si>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</si>
  <si>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</si>
  <si>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</si>
  <si>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</si>
  <si>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</si>
  <si>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</si>
  <si>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</si>
  <si>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</si>
  <si>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</si>
  <si>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</si>
  <si>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</si>
  <si>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</si>
  <si>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</si>
  <si>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</si>
  <si>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</si>
  <si>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</si>
  <si>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</si>
  <si>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</si>
  <si>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</si>
  <si>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</si>
  <si>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</si>
  <si>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</si>
  <si>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</si>
  <si>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</si>
  <si>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</si>
  <si>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</si>
  <si>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</si>
  <si>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</si>
  <si>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</si>
  <si>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</si>
  <si>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</si>
  <si>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</si>
  <si>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</si>
  <si>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</si>
  <si>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</si>
  <si>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</si>
  <si>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</si>
  <si>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</si>
  <si>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</si>
  <si>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</si>
  <si>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</si>
  <si>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</si>
  <si>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</si>
  <si>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</si>
  <si>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</si>
  <si>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</si>
  <si>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</si>
  <si>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</si>
  <si>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</si>
  <si>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</si>
  <si>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</si>
  <si>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</si>
  <si>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</si>
  <si>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</si>
  <si>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</si>
  <si>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</si>
  <si>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</si>
  <si>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</si>
  <si>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</si>
  <si>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</si>
  <si>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</si>
  <si>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</si>
  <si>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</si>
  <si>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</si>
  <si>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</si>
  <si>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</si>
  <si>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</si>
  <si>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</si>
  <si>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</si>
  <si>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</si>
  <si>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</si>
  <si>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</si>
  <si>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</si>
  <si>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</si>
  <si>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</si>
  <si>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</si>
  <si>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</si>
  <si>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</si>
  <si>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</si>
  <si>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</si>
  <si>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</si>
  <si>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</si>
  <si>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</si>
  <si>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</si>
  <si>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</si>
  <si>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</si>
  <si>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</si>
  <si>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</si>
  <si>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</si>
  <si>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</si>
  <si>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</si>
  <si>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</si>
  <si>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</si>
  <si>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</si>
  <si>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</si>
  <si>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</si>
  <si>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</si>
  <si>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</si>
  <si>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</si>
  <si>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</si>
  <si>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</si>
  <si>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</si>
  <si>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</si>
  <si>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</si>
  <si>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</si>
  <si>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</si>
  <si>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</si>
  <si>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</si>
  <si>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</si>
  <si>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</si>
  <si>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</si>
  <si>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</si>
  <si>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</si>
  <si>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</si>
  <si>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</si>
  <si>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</si>
  <si>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</si>
  <si>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</si>
  <si>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</si>
  <si>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</si>
  <si>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</si>
  <si>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</si>
  <si>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</si>
  <si>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</si>
  <si>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</si>
  <si>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</si>
  <si>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</si>
  <si>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</si>
  <si>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</si>
  <si>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</si>
  <si>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</si>
  <si>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</si>
  <si>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</si>
  <si>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</si>
  <si>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</si>
  <si>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</si>
  <si>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</si>
  <si>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</si>
  <si>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</si>
  <si>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</si>
  <si>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</si>
  <si>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</si>
  <si>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</si>
  <si>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</si>
  <si>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</si>
  <si>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</si>
  <si>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</si>
  <si>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</si>
  <si>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</si>
  <si>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</si>
  <si>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</si>
  <si>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</si>
  <si>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</si>
  <si>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</si>
  <si>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</si>
  <si>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</si>
  <si>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</si>
  <si>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</si>
  <si>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</si>
  <si>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 Спиди ЕООД</t>
  </si>
  <si>
    <t>консолидиран</t>
  </si>
  <si>
    <t>01.01.2012-31.12.2012г.</t>
  </si>
  <si>
    <t>Спиди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</si>
</sst>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7">
      <selection activeCell="E71" sqref="E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873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1482</v>
      </c>
      <c r="H12" s="153">
        <v>1482</v>
      </c>
    </row>
    <row r="13" spans="1:8" ht="15">
      <c r="A13" s="235" t="s">
        <v>28</v>
      </c>
      <c r="B13" s="241" t="s">
        <v>29</v>
      </c>
      <c r="C13" s="151">
        <v>357</v>
      </c>
      <c r="D13" s="151">
        <v>215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5805</v>
      </c>
      <c r="D15" s="151">
        <v>3787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392</v>
      </c>
      <c r="D16" s="151">
        <v>334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615</v>
      </c>
      <c r="D18" s="151">
        <v>303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7169</v>
      </c>
      <c r="D19" s="155">
        <f>SUM(D11:D18)</f>
        <v>4639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378</v>
      </c>
      <c r="D24" s="151">
        <v>338</v>
      </c>
      <c r="E24" s="237" t="s">
        <v>72</v>
      </c>
      <c r="F24" s="242" t="s">
        <v>73</v>
      </c>
      <c r="G24" s="152">
        <v>348</v>
      </c>
      <c r="H24" s="152">
        <v>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1066</v>
      </c>
      <c r="D26" s="151">
        <v>889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1444</v>
      </c>
      <c r="D27" s="155">
        <f>SUM(D23:D26)</f>
        <v>1227</v>
      </c>
      <c r="E27" s="253" t="s">
        <v>83</v>
      </c>
      <c r="F27" s="242" t="s">
        <v>84</v>
      </c>
      <c r="G27" s="154">
        <f>SUM(G28:G30)</f>
        <v>1080</v>
      </c>
      <c r="H27" s="154">
        <f>SUM(H28:H30)</f>
        <v>494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1080</v>
      </c>
      <c r="H28" s="152">
        <v>494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7671</v>
      </c>
      <c r="H31" s="152">
        <v>6110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8751</v>
      </c>
      <c r="H33" s="154">
        <f>H27+H31+H32</f>
        <v>6604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10581</v>
      </c>
      <c r="H36" s="154">
        <f>H25+H17+H33</f>
        <v>8434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3439</v>
      </c>
      <c r="H44" s="152">
        <v>2094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3439</v>
      </c>
      <c r="H49" s="154">
        <f>SUM(H43:H48)</f>
        <v>2094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173</v>
      </c>
      <c r="D54" s="151">
        <v>173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8786</v>
      </c>
      <c r="D55" s="155">
        <f>D19+D20+D21+D27+D32+D45+D51+D53+D54</f>
        <v>6039</v>
      </c>
      <c r="E55" s="237" t="s">
        <v>172</v>
      </c>
      <c r="F55" s="261" t="s">
        <v>173</v>
      </c>
      <c r="G55" s="154">
        <f>G49+G51+G52+G53+G54</f>
        <v>3439</v>
      </c>
      <c r="H55" s="154">
        <f>H49+H51+H52+H53+H54</f>
        <v>2094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556</v>
      </c>
      <c r="D58" s="151">
        <v>438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2406</v>
      </c>
      <c r="H59" s="152">
        <v>2429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5365</v>
      </c>
      <c r="H61" s="154">
        <f>SUM(H62:H68)</f>
        <v>6826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161</v>
      </c>
      <c r="H62" s="152">
        <v>1868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556</v>
      </c>
      <c r="D64" s="155">
        <f>SUM(D58:D63)</f>
        <v>438</v>
      </c>
      <c r="E64" s="237" t="s">
        <v>200</v>
      </c>
      <c r="F64" s="242" t="s">
        <v>201</v>
      </c>
      <c r="G64" s="152">
        <v>2418</v>
      </c>
      <c r="H64" s="152">
        <v>2619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1621</v>
      </c>
      <c r="H66" s="152">
        <v>1198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410</v>
      </c>
      <c r="H67" s="152">
        <v>303</v>
      </c>
    </row>
    <row r="68" spans="1:8" ht="15">
      <c r="A68" s="235" t="s">
        <v>211</v>
      </c>
      <c r="B68" s="241" t="s">
        <v>212</v>
      </c>
      <c r="C68" s="151">
        <v>8676</v>
      </c>
      <c r="D68" s="151">
        <v>7184</v>
      </c>
      <c r="E68" s="237" t="s">
        <v>213</v>
      </c>
      <c r="F68" s="242" t="s">
        <v>214</v>
      </c>
      <c r="G68" s="152">
        <v>755</v>
      </c>
      <c r="H68" s="152">
        <v>838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3817</v>
      </c>
      <c r="H69" s="152">
        <v>1117</v>
      </c>
    </row>
    <row r="70" spans="1:8" ht="15">
      <c r="A70" s="235" t="s">
        <v>218</v>
      </c>
      <c r="B70" s="241" t="s">
        <v>219</v>
      </c>
      <c r="C70" s="151">
        <v>3251</v>
      </c>
      <c r="D70" s="151">
        <v>4418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11588</v>
      </c>
      <c r="H71" s="161">
        <f>H59+H60+H61+H69+H70</f>
        <v>10372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30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11979</v>
      </c>
      <c r="D75" s="155">
        <f>SUM(D67:D74)</f>
        <v>11672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11588</v>
      </c>
      <c r="H79" s="162">
        <f>H71+H74+H75+H76</f>
        <v>10372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3958</v>
      </c>
      <c r="D87" s="151">
        <v>2169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3958</v>
      </c>
      <c r="D91" s="155">
        <f>SUM(D87:D90)</f>
        <v>2169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329</v>
      </c>
      <c r="D92" s="151">
        <v>582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16822</v>
      </c>
      <c r="D93" s="155">
        <f>D64+D75+D84+D91+D92</f>
        <v>14861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25608</v>
      </c>
      <c r="D94" s="164">
        <f>D93+D55</f>
        <v>20900</v>
      </c>
      <c r="E94" s="449" t="s">
        <v>270</v>
      </c>
      <c r="F94" s="289" t="s">
        <v>271</v>
      </c>
      <c r="G94" s="165">
        <f>G36+G39+G55+G79</f>
        <v>25608</v>
      </c>
      <c r="H94" s="165">
        <f>H36+H39+H55+H79</f>
        <v>20900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7955</v>
      </c>
      <c r="D9" s="46">
        <v>5872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13662</v>
      </c>
      <c r="D10" s="46">
        <v>12957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2755</v>
      </c>
      <c r="D11" s="46">
        <v>3247</v>
      </c>
      <c r="E11" s="300" t="s">
        <v>293</v>
      </c>
      <c r="F11" s="549" t="s">
        <v>294</v>
      </c>
      <c r="G11" s="550">
        <v>52027</v>
      </c>
      <c r="H11" s="550">
        <v>43477</v>
      </c>
    </row>
    <row r="12" spans="1:8" ht="12">
      <c r="A12" s="298" t="s">
        <v>295</v>
      </c>
      <c r="B12" s="299" t="s">
        <v>296</v>
      </c>
      <c r="C12" s="46">
        <v>16055</v>
      </c>
      <c r="D12" s="46">
        <v>13158</v>
      </c>
      <c r="E12" s="300" t="s">
        <v>78</v>
      </c>
      <c r="F12" s="549" t="s">
        <v>297</v>
      </c>
      <c r="G12" s="550">
        <v>2419</v>
      </c>
      <c r="H12" s="550">
        <v>4315</v>
      </c>
    </row>
    <row r="13" spans="1:18" ht="12">
      <c r="A13" s="298" t="s">
        <v>298</v>
      </c>
      <c r="B13" s="299" t="s">
        <v>299</v>
      </c>
      <c r="C13" s="46">
        <v>2801</v>
      </c>
      <c r="D13" s="46">
        <v>2226</v>
      </c>
      <c r="E13" s="301" t="s">
        <v>51</v>
      </c>
      <c r="F13" s="551" t="s">
        <v>300</v>
      </c>
      <c r="G13" s="548">
        <f>SUM(G9:G12)</f>
        <v>54446</v>
      </c>
      <c r="H13" s="548">
        <f>SUM(H9:H12)</f>
        <v>47792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1650</v>
      </c>
      <c r="D14" s="46">
        <v>2699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31</v>
      </c>
      <c r="H15" s="550">
        <v>54</v>
      </c>
    </row>
    <row r="16" spans="1:8" ht="12">
      <c r="A16" s="298" t="s">
        <v>307</v>
      </c>
      <c r="B16" s="299" t="s">
        <v>308</v>
      </c>
      <c r="C16" s="47">
        <v>1242</v>
      </c>
      <c r="D16" s="47">
        <v>1378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46120</v>
      </c>
      <c r="D19" s="49">
        <f>SUM(D9:D15)+D16</f>
        <v>41537</v>
      </c>
      <c r="E19" s="304" t="s">
        <v>317</v>
      </c>
      <c r="F19" s="552" t="s">
        <v>318</v>
      </c>
      <c r="G19" s="550">
        <v>579</v>
      </c>
      <c r="H19" s="550">
        <v>903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316</v>
      </c>
      <c r="D22" s="46">
        <v>304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3</v>
      </c>
      <c r="E24" s="301" t="s">
        <v>103</v>
      </c>
      <c r="F24" s="554" t="s">
        <v>334</v>
      </c>
      <c r="G24" s="548">
        <f>SUM(G19:G23)</f>
        <v>579</v>
      </c>
      <c r="H24" s="548">
        <f>SUM(H19:H23)</f>
        <v>903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94</v>
      </c>
      <c r="D25" s="46">
        <v>101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413</v>
      </c>
      <c r="D26" s="49">
        <f>SUM(D22:D25)</f>
        <v>408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46533</v>
      </c>
      <c r="D28" s="50">
        <f>D26+D19</f>
        <v>41945</v>
      </c>
      <c r="E28" s="127" t="s">
        <v>339</v>
      </c>
      <c r="F28" s="554" t="s">
        <v>340</v>
      </c>
      <c r="G28" s="548">
        <f>G13+G15+G24</f>
        <v>55056</v>
      </c>
      <c r="H28" s="548">
        <f>H13+H15+H24</f>
        <v>48749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8523</v>
      </c>
      <c r="D30" s="50">
        <f>IF((H28-D28)&gt;0,H28-D28,0)</f>
        <v>6804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46533</v>
      </c>
      <c r="D33" s="49">
        <f>D28-D31+D32</f>
        <v>41945</v>
      </c>
      <c r="E33" s="127" t="s">
        <v>353</v>
      </c>
      <c r="F33" s="554" t="s">
        <v>354</v>
      </c>
      <c r="G33" s="53">
        <f>G32-G31+G28</f>
        <v>55056</v>
      </c>
      <c r="H33" s="53">
        <f>H32-H31+H28</f>
        <v>48749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8523</v>
      </c>
      <c r="D34" s="50">
        <f>IF((H33-D33)&gt;0,H33-D33,0)</f>
        <v>6804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852</v>
      </c>
      <c r="D35" s="49">
        <f>D36+D37+D38</f>
        <v>694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852</v>
      </c>
      <c r="D36" s="46">
        <v>680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14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7671</v>
      </c>
      <c r="D39" s="460">
        <f>+IF((H33-D33-D35)&gt;0,H33-D33-D35,0)</f>
        <v>6110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7671</v>
      </c>
      <c r="D41" s="52">
        <f>IF(H39=0,IF(D39-D40&gt;0,D39-D40+H40,0),IF(H39-H40&lt;0,H40-H39+D39,0))</f>
        <v>6110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55056</v>
      </c>
      <c r="D42" s="53">
        <f>D33+D35+D39</f>
        <v>48749</v>
      </c>
      <c r="E42" s="128" t="s">
        <v>380</v>
      </c>
      <c r="F42" s="129" t="s">
        <v>381</v>
      </c>
      <c r="G42" s="53">
        <f>G39+G33</f>
        <v>55056</v>
      </c>
      <c r="H42" s="53">
        <f>H39+H33</f>
        <v>48749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11" sqref="D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62526</v>
      </c>
      <c r="D10" s="54">
        <v>63263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-29538</v>
      </c>
      <c r="D11" s="54">
        <v>-35604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-16867</v>
      </c>
      <c r="D13" s="54">
        <v>-14501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-6667</v>
      </c>
      <c r="D14" s="54">
        <v>-5872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-1010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8444</v>
      </c>
      <c r="D20" s="55">
        <f>SUM(D10:D19)</f>
        <v>7530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-546</v>
      </c>
      <c r="D22" s="54">
        <v>-588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6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-540</v>
      </c>
      <c r="D32" s="55">
        <f>SUM(D22:D31)</f>
        <v>-588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5475</v>
      </c>
      <c r="D36" s="54">
        <v>1062</v>
      </c>
      <c r="E36" s="130"/>
      <c r="F36" s="130"/>
    </row>
    <row r="37" spans="1:6" ht="12">
      <c r="A37" s="332" t="s">
        <v>439</v>
      </c>
      <c r="B37" s="333" t="s">
        <v>440</v>
      </c>
      <c r="C37" s="54">
        <v>-6748</v>
      </c>
      <c r="D37" s="54">
        <v>-1150</v>
      </c>
      <c r="E37" s="130"/>
      <c r="F37" s="130"/>
    </row>
    <row r="38" spans="1:6" ht="12">
      <c r="A38" s="332" t="s">
        <v>441</v>
      </c>
      <c r="B38" s="333" t="s">
        <v>442</v>
      </c>
      <c r="C38" s="54">
        <v>-2424</v>
      </c>
      <c r="D38" s="54">
        <v>-2848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-115</v>
      </c>
      <c r="D39" s="54">
        <v>-121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-5013</v>
      </c>
      <c r="D40" s="54">
        <v>-3671</v>
      </c>
      <c r="E40" s="130"/>
      <c r="F40" s="130"/>
    </row>
    <row r="41" spans="1:8" ht="12">
      <c r="A41" s="332" t="s">
        <v>447</v>
      </c>
      <c r="B41" s="333" t="s">
        <v>448</v>
      </c>
      <c r="C41" s="54">
        <v>2710</v>
      </c>
      <c r="D41" s="54">
        <v>197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-6115</v>
      </c>
      <c r="D42" s="55">
        <f>SUM(D34:D41)</f>
        <v>-6531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1789</v>
      </c>
      <c r="D43" s="55">
        <f>D42+D32+D20</f>
        <v>411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2169</v>
      </c>
      <c r="D44" s="132">
        <v>1758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3958</v>
      </c>
      <c r="D45" s="55">
        <f>D44+D43</f>
        <v>2169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3958</v>
      </c>
      <c r="D46" s="56">
        <v>2169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19" sqref="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348</v>
      </c>
      <c r="I11" s="58">
        <f>'справка №1-БАЛАНС'!H28+'справка №1-БАЛАНС'!H31</f>
        <v>6604</v>
      </c>
      <c r="J11" s="58">
        <f>'справка №1-БАЛАНС'!H29+'справка №1-БАЛАНС'!H32</f>
        <v>0</v>
      </c>
      <c r="K11" s="60"/>
      <c r="L11" s="344">
        <f>SUM(C11:K11)</f>
        <v>8434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348</v>
      </c>
      <c r="I15" s="61">
        <f t="shared" si="2"/>
        <v>6604</v>
      </c>
      <c r="J15" s="61">
        <f t="shared" si="2"/>
        <v>0</v>
      </c>
      <c r="K15" s="61">
        <f t="shared" si="2"/>
        <v>0</v>
      </c>
      <c r="L15" s="344">
        <f t="shared" si="1"/>
        <v>8434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7671</v>
      </c>
      <c r="J16" s="345">
        <f>+'справка №1-БАЛАНС'!G32</f>
        <v>0</v>
      </c>
      <c r="K16" s="60"/>
      <c r="L16" s="344">
        <f t="shared" si="1"/>
        <v>7671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-5476</v>
      </c>
      <c r="J17" s="62">
        <f>J18+J19</f>
        <v>0</v>
      </c>
      <c r="K17" s="62">
        <f t="shared" si="3"/>
        <v>0</v>
      </c>
      <c r="L17" s="344">
        <f t="shared" si="1"/>
        <v>-5476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-5476</v>
      </c>
      <c r="J18" s="60"/>
      <c r="K18" s="60"/>
      <c r="L18" s="344">
        <f t="shared" si="1"/>
        <v>-5476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-48</v>
      </c>
      <c r="J28" s="60"/>
      <c r="K28" s="60"/>
      <c r="L28" s="344">
        <f t="shared" si="1"/>
        <v>-48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348</v>
      </c>
      <c r="I29" s="59">
        <f t="shared" si="6"/>
        <v>8751</v>
      </c>
      <c r="J29" s="59">
        <f t="shared" si="6"/>
        <v>0</v>
      </c>
      <c r="K29" s="59">
        <f t="shared" si="6"/>
        <v>0</v>
      </c>
      <c r="L29" s="344">
        <f t="shared" si="1"/>
        <v>10581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348</v>
      </c>
      <c r="I32" s="59">
        <f t="shared" si="7"/>
        <v>8751</v>
      </c>
      <c r="J32" s="59">
        <f t="shared" si="7"/>
        <v>0</v>
      </c>
      <c r="K32" s="59">
        <f t="shared" si="7"/>
        <v>0</v>
      </c>
      <c r="L32" s="344">
        <f t="shared" si="1"/>
        <v>10581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01.01.2012-31.12.2012г.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1604</v>
      </c>
      <c r="E11" s="189">
        <v>293</v>
      </c>
      <c r="F11" s="189"/>
      <c r="G11" s="74">
        <f t="shared" si="2"/>
        <v>1897</v>
      </c>
      <c r="H11" s="65"/>
      <c r="I11" s="65"/>
      <c r="J11" s="74">
        <f t="shared" si="3"/>
        <v>1897</v>
      </c>
      <c r="K11" s="65">
        <v>1397</v>
      </c>
      <c r="L11" s="65">
        <v>143</v>
      </c>
      <c r="M11" s="65"/>
      <c r="N11" s="74">
        <f t="shared" si="4"/>
        <v>1540</v>
      </c>
      <c r="O11" s="65"/>
      <c r="P11" s="65"/>
      <c r="Q11" s="74">
        <f t="shared" si="0"/>
        <v>1540</v>
      </c>
      <c r="R11" s="74">
        <f t="shared" si="1"/>
        <v>357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16282</v>
      </c>
      <c r="E13" s="189">
        <v>3786</v>
      </c>
      <c r="F13" s="189">
        <v>1092</v>
      </c>
      <c r="G13" s="74">
        <f t="shared" si="2"/>
        <v>18976</v>
      </c>
      <c r="H13" s="65"/>
      <c r="I13" s="65"/>
      <c r="J13" s="74">
        <f t="shared" si="3"/>
        <v>18976</v>
      </c>
      <c r="K13" s="65">
        <v>12520</v>
      </c>
      <c r="L13" s="65">
        <v>1716</v>
      </c>
      <c r="M13" s="65">
        <v>1065</v>
      </c>
      <c r="N13" s="74">
        <f t="shared" si="4"/>
        <v>13171</v>
      </c>
      <c r="O13" s="65"/>
      <c r="P13" s="65"/>
      <c r="Q13" s="74">
        <f t="shared" si="0"/>
        <v>13171</v>
      </c>
      <c r="R13" s="74">
        <f t="shared" si="1"/>
        <v>5805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643</v>
      </c>
      <c r="E14" s="189">
        <v>139</v>
      </c>
      <c r="F14" s="189"/>
      <c r="G14" s="74">
        <f t="shared" si="2"/>
        <v>782</v>
      </c>
      <c r="H14" s="65"/>
      <c r="I14" s="65"/>
      <c r="J14" s="74">
        <f t="shared" si="3"/>
        <v>782</v>
      </c>
      <c r="K14" s="65">
        <v>310</v>
      </c>
      <c r="L14" s="65">
        <v>80</v>
      </c>
      <c r="M14" s="65"/>
      <c r="N14" s="74">
        <f t="shared" si="4"/>
        <v>390</v>
      </c>
      <c r="O14" s="65"/>
      <c r="P14" s="65"/>
      <c r="Q14" s="74">
        <f t="shared" si="0"/>
        <v>390</v>
      </c>
      <c r="R14" s="74">
        <f t="shared" si="1"/>
        <v>392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2765</v>
      </c>
      <c r="E16" s="189">
        <v>633</v>
      </c>
      <c r="F16" s="189">
        <v>7</v>
      </c>
      <c r="G16" s="74">
        <f t="shared" si="2"/>
        <v>3391</v>
      </c>
      <c r="H16" s="65"/>
      <c r="I16" s="65"/>
      <c r="J16" s="74">
        <f t="shared" si="3"/>
        <v>3391</v>
      </c>
      <c r="K16" s="65">
        <v>2463</v>
      </c>
      <c r="L16" s="65">
        <v>313</v>
      </c>
      <c r="M16" s="65"/>
      <c r="N16" s="74">
        <f t="shared" si="4"/>
        <v>2776</v>
      </c>
      <c r="O16" s="65"/>
      <c r="P16" s="65"/>
      <c r="Q16" s="74">
        <f aca="true" t="shared" si="5" ref="Q16:Q25">N16+O16-P16</f>
        <v>2776</v>
      </c>
      <c r="R16" s="74">
        <f aca="true" t="shared" si="6" ref="R16:R25">J16-Q16</f>
        <v>615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21294</v>
      </c>
      <c r="E17" s="194">
        <f>SUM(E9:E16)</f>
        <v>4851</v>
      </c>
      <c r="F17" s="194">
        <f>SUM(F9:F16)</f>
        <v>1099</v>
      </c>
      <c r="G17" s="74">
        <f t="shared" si="2"/>
        <v>25046</v>
      </c>
      <c r="H17" s="75">
        <f>SUM(H9:H16)</f>
        <v>0</v>
      </c>
      <c r="I17" s="75">
        <f>SUM(I9:I16)</f>
        <v>0</v>
      </c>
      <c r="J17" s="74">
        <f t="shared" si="3"/>
        <v>25046</v>
      </c>
      <c r="K17" s="75">
        <f>SUM(K9:K16)</f>
        <v>16690</v>
      </c>
      <c r="L17" s="75">
        <f>SUM(L9:L16)</f>
        <v>2252</v>
      </c>
      <c r="M17" s="75">
        <f>SUM(M9:M16)</f>
        <v>1065</v>
      </c>
      <c r="N17" s="74">
        <f t="shared" si="4"/>
        <v>17877</v>
      </c>
      <c r="O17" s="75">
        <f>SUM(O9:O16)</f>
        <v>0</v>
      </c>
      <c r="P17" s="75">
        <f>SUM(P9:P16)</f>
        <v>0</v>
      </c>
      <c r="Q17" s="74">
        <f t="shared" si="5"/>
        <v>17877</v>
      </c>
      <c r="R17" s="74">
        <f t="shared" si="6"/>
        <v>7169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1651</v>
      </c>
      <c r="E22" s="189">
        <v>347</v>
      </c>
      <c r="F22" s="189"/>
      <c r="G22" s="74">
        <f t="shared" si="2"/>
        <v>1998</v>
      </c>
      <c r="H22" s="65"/>
      <c r="I22" s="65"/>
      <c r="J22" s="74">
        <f t="shared" si="3"/>
        <v>1998</v>
      </c>
      <c r="K22" s="65">
        <v>1312</v>
      </c>
      <c r="L22" s="65">
        <v>308</v>
      </c>
      <c r="M22" s="65"/>
      <c r="N22" s="74">
        <f t="shared" si="4"/>
        <v>1620</v>
      </c>
      <c r="O22" s="65"/>
      <c r="P22" s="65"/>
      <c r="Q22" s="74">
        <f t="shared" si="5"/>
        <v>1620</v>
      </c>
      <c r="R22" s="74">
        <f t="shared" si="6"/>
        <v>378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1278</v>
      </c>
      <c r="E24" s="189">
        <v>367</v>
      </c>
      <c r="F24" s="189"/>
      <c r="G24" s="74">
        <f t="shared" si="2"/>
        <v>1645</v>
      </c>
      <c r="H24" s="65"/>
      <c r="I24" s="65"/>
      <c r="J24" s="74">
        <f t="shared" si="3"/>
        <v>1645</v>
      </c>
      <c r="K24" s="65">
        <v>383</v>
      </c>
      <c r="L24" s="65">
        <v>196</v>
      </c>
      <c r="M24" s="65"/>
      <c r="N24" s="74">
        <f t="shared" si="4"/>
        <v>579</v>
      </c>
      <c r="O24" s="65"/>
      <c r="P24" s="65"/>
      <c r="Q24" s="74">
        <f t="shared" si="5"/>
        <v>579</v>
      </c>
      <c r="R24" s="74">
        <f t="shared" si="6"/>
        <v>1066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2929</v>
      </c>
      <c r="E25" s="190">
        <f aca="true" t="shared" si="7" ref="E25:P25">SUM(E21:E24)</f>
        <v>714</v>
      </c>
      <c r="F25" s="190">
        <f t="shared" si="7"/>
        <v>0</v>
      </c>
      <c r="G25" s="67">
        <f t="shared" si="2"/>
        <v>3643</v>
      </c>
      <c r="H25" s="66">
        <f t="shared" si="7"/>
        <v>0</v>
      </c>
      <c r="I25" s="66">
        <f t="shared" si="7"/>
        <v>0</v>
      </c>
      <c r="J25" s="67">
        <f t="shared" si="3"/>
        <v>3643</v>
      </c>
      <c r="K25" s="66">
        <f t="shared" si="7"/>
        <v>1695</v>
      </c>
      <c r="L25" s="66">
        <f t="shared" si="7"/>
        <v>504</v>
      </c>
      <c r="M25" s="66">
        <f t="shared" si="7"/>
        <v>0</v>
      </c>
      <c r="N25" s="67">
        <f t="shared" si="4"/>
        <v>2199</v>
      </c>
      <c r="O25" s="66">
        <f t="shared" si="7"/>
        <v>0</v>
      </c>
      <c r="P25" s="66">
        <f t="shared" si="7"/>
        <v>0</v>
      </c>
      <c r="Q25" s="67">
        <f t="shared" si="5"/>
        <v>2199</v>
      </c>
      <c r="R25" s="67">
        <f t="shared" si="6"/>
        <v>1444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24223</v>
      </c>
      <c r="E40" s="438">
        <f>E17+E18+E19+E25+E38+E39</f>
        <v>5565</v>
      </c>
      <c r="F40" s="438">
        <f aca="true" t="shared" si="13" ref="F40:R40">F17+F18+F19+F25+F38+F39</f>
        <v>1099</v>
      </c>
      <c r="G40" s="438">
        <f t="shared" si="13"/>
        <v>28689</v>
      </c>
      <c r="H40" s="438">
        <f t="shared" si="13"/>
        <v>0</v>
      </c>
      <c r="I40" s="438">
        <f t="shared" si="13"/>
        <v>0</v>
      </c>
      <c r="J40" s="438">
        <f t="shared" si="13"/>
        <v>28689</v>
      </c>
      <c r="K40" s="438">
        <f t="shared" si="13"/>
        <v>18385</v>
      </c>
      <c r="L40" s="438">
        <f t="shared" si="13"/>
        <v>2756</v>
      </c>
      <c r="M40" s="438">
        <f t="shared" si="13"/>
        <v>1065</v>
      </c>
      <c r="N40" s="438">
        <f t="shared" si="13"/>
        <v>20076</v>
      </c>
      <c r="O40" s="438">
        <f t="shared" si="13"/>
        <v>0</v>
      </c>
      <c r="P40" s="438">
        <f t="shared" si="13"/>
        <v>0</v>
      </c>
      <c r="Q40" s="438">
        <f t="shared" si="13"/>
        <v>20076</v>
      </c>
      <c r="R40" s="438">
        <f t="shared" si="13"/>
        <v>8613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D37" sqref="D3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173</v>
      </c>
      <c r="D21" s="108">
        <v>173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8676</v>
      </c>
      <c r="D28" s="108">
        <v>8676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3251</v>
      </c>
      <c r="D30" s="108">
        <v>3251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11979</v>
      </c>
      <c r="D43" s="104">
        <f>D24+D28+D29+D31+D30+D32+D33+D38</f>
        <v>11979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12152</v>
      </c>
      <c r="D44" s="103">
        <f>D43+D21+D19+D9</f>
        <v>12152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3439</v>
      </c>
      <c r="D56" s="103">
        <f>D57+D59</f>
        <v>0</v>
      </c>
      <c r="E56" s="119">
        <f t="shared" si="1"/>
        <v>3439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>
        <v>3439</v>
      </c>
      <c r="D59" s="108"/>
      <c r="E59" s="119">
        <f t="shared" si="1"/>
        <v>3439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3439</v>
      </c>
      <c r="D66" s="103">
        <f>D52+D56+D61+D62+D63+D64</f>
        <v>0</v>
      </c>
      <c r="E66" s="119">
        <f t="shared" si="1"/>
        <v>3439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161</v>
      </c>
      <c r="D71" s="105">
        <f>SUM(D72:D74)</f>
        <v>161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161</v>
      </c>
      <c r="D73" s="108">
        <v>161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2406</v>
      </c>
      <c r="D75" s="103">
        <f>D76+D78</f>
        <v>2406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494</v>
      </c>
      <c r="D76" s="108">
        <v>494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1912</v>
      </c>
      <c r="D78" s="108">
        <v>1912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5204</v>
      </c>
      <c r="D85" s="104">
        <f>SUM(D86:D90)+D94</f>
        <v>5204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2418</v>
      </c>
      <c r="D87" s="108">
        <v>2418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1621</v>
      </c>
      <c r="D89" s="108">
        <v>1621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755</v>
      </c>
      <c r="D90" s="103">
        <f>SUM(D91:D93)</f>
        <v>755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130</v>
      </c>
      <c r="D91" s="108">
        <v>130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541</v>
      </c>
      <c r="D92" s="108">
        <v>541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84</v>
      </c>
      <c r="D93" s="108">
        <v>84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410</v>
      </c>
      <c r="D94" s="108">
        <v>410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3817</v>
      </c>
      <c r="D95" s="108">
        <v>3817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11588</v>
      </c>
      <c r="D96" s="104">
        <f>D85+D80+D75+D71+D95</f>
        <v>11588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15027</v>
      </c>
      <c r="D97" s="104">
        <f>D96+D68+D66</f>
        <v>11588</v>
      </c>
      <c r="E97" s="104">
        <f>E96+E68+E66</f>
        <v>3439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01.01.2012-31.12.2012г.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21" sqref="E2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01.01.2012-31.12.2012г.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Kris</cp:lastModifiedBy>
  <cp:lastPrinted>2013-01-29T11:45:43Z</cp:lastPrinted>
  <dcterms:created xsi:type="dcterms:W3CDTF">2000-06-29T12:02:40Z</dcterms:created>
  <dcterms:modified xsi:type="dcterms:W3CDTF">2013-01-31T07:44:41Z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-1901330753</vt:i4>
  </property>
  <property fmtid="{D5CDD505-2E9C-101B-9397-08002B2CF9AE}" pid="4" name="_NewReviewCyc">
    <vt:lpwstr/>
  </property>
  <property fmtid="{D5CDD505-2E9C-101B-9397-08002B2CF9AE}" pid="5" name="_EmailSubje">
    <vt:lpwstr>Отчети за качване на сайта секция инвеститори</vt:lpwstr>
  </property>
  <property fmtid="{D5CDD505-2E9C-101B-9397-08002B2CF9AE}" pid="6" name="_AuthorEma">
    <vt:lpwstr>k.tahchiev@speedy.bg</vt:lpwstr>
  </property>
  <property fmtid="{D5CDD505-2E9C-101B-9397-08002B2CF9AE}" pid="7" name="_AuthorEmailDisplayNa">
    <vt:lpwstr>Красимир Тахчиев</vt:lpwstr>
  </property>
</Properties>
</file>