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<sst xmlns="http://schemas.openxmlformats.org/spreadsheetml/2006/main" count="1061" uniqueCount="876">
  <si>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</si>
  <si>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</si>
  <si>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</si>
  <si>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</si>
  <si>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</si>
  <si>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</si>
  <si>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</si>
  <si>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</si>
  <si>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</si>
  <si>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</si>
  <si>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</si>
  <si>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</si>
  <si>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</si>
  <si>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</si>
  <si>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</si>
  <si>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</si>
  <si>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</si>
  <si>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</si>
  <si>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</si>
  <si>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</si>
  <si>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</si>
  <si>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</si>
  <si>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</si>
  <si>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</si>
  <si>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</si>
  <si>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</si>
  <si>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</si>
  <si>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</si>
  <si>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</si>
  <si>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</si>
  <si>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</si>
  <si>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</si>
  <si>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</si>
  <si>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</si>
  <si>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</si>
  <si>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</si>
  <si>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</si>
  <si>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</si>
  <si>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</si>
  <si>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</si>
  <si>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</si>
  <si>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</si>
  <si>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</si>
  <si>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</si>
  <si>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</si>
  <si>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</si>
  <si>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</si>
  <si>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</si>
  <si>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</si>
  <si>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</si>
  <si>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</si>
  <si>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</si>
  <si>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</si>
  <si>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</si>
  <si>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</si>
  <si>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</si>
  <si>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</si>
  <si>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</si>
  <si>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</si>
  <si>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</si>
  <si>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</si>
  <si>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</si>
  <si>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</si>
  <si>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</si>
  <si>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</si>
  <si>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</si>
  <si>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</si>
  <si>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</si>
  <si>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</si>
  <si>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</si>
  <si>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</si>
  <si>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</si>
  <si>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</si>
  <si>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</si>
  <si>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</si>
  <si>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</si>
  <si>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</si>
  <si>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</si>
  <si>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</si>
  <si>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</si>
  <si>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</si>
  <si>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</si>
  <si>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</si>
  <si>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</si>
  <si>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</si>
  <si>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</si>
  <si>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</si>
  <si>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</si>
  <si>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</si>
  <si>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</si>
  <si>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</si>
  <si>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</si>
  <si>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</si>
  <si>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</si>
  <si>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</si>
  <si>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</si>
  <si>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</si>
  <si>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</si>
  <si>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</si>
  <si>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</si>
  <si>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</si>
  <si>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</si>
  <si>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</si>
  <si>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</si>
  <si>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</si>
  <si>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</si>
  <si>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</si>
  <si>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</si>
  <si>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</si>
  <si>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</si>
  <si>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</si>
  <si>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</si>
  <si>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</si>
  <si>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</si>
  <si>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</si>
  <si>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</si>
  <si>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</si>
  <si>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</si>
  <si>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</si>
  <si>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</si>
  <si>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</si>
  <si>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</si>
  <si>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</si>
  <si>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</si>
  <si>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</si>
  <si>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</si>
  <si>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</si>
  <si>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</si>
  <si>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</si>
  <si>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</si>
  <si>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</si>
  <si>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</si>
  <si>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</si>
  <si>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</si>
  <si>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</si>
  <si>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</si>
  <si>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</si>
  <si>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</si>
  <si>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</si>
  <si>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</si>
  <si>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</si>
  <si>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</si>
  <si>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</si>
  <si>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</si>
  <si>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</si>
  <si>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</si>
  <si>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</si>
  <si>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</si>
  <si>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</si>
  <si>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</si>
  <si>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</si>
  <si>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</si>
  <si>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</si>
  <si>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</si>
  <si>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</si>
  <si>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</si>
  <si>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</si>
  <si>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</si>
  <si>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</si>
  <si>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</si>
  <si>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</si>
  <si>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</si>
  <si>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</si>
  <si>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</si>
  <si>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</si>
  <si>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</si>
  <si>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</si>
  <si>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</si>
  <si>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</si>
  <si>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</si>
  <si>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</si>
  <si>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</si>
  <si>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</si>
  <si>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</si>
  <si>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</si>
  <si>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</si>
  <si>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</si>
  <si>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</si>
  <si>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</si>
  <si>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</si>
  <si>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</si>
  <si>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</si>
  <si>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</si>
  <si>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</si>
  <si>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</si>
  <si>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</si>
  <si>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</si>
  <si>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</si>
  <si>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</si>
  <si>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</si>
  <si>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</si>
  <si>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</si>
  <si>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</si>
  <si>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</si>
  <si>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</si>
  <si>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</si>
  <si>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</si>
  <si>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</si>
  <si>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</si>
  <si>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</si>
  <si>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</si>
  <si>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</si>
  <si>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</si>
  <si>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</si>
  <si>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</si>
  <si>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</si>
  <si>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</si>
  <si>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</si>
  <si>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</si>
  <si>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</si>
  <si>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</si>
  <si>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</si>
  <si>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</si>
  <si>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</si>
  <si>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</si>
  <si>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</si>
  <si>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</si>
  <si>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</si>
  <si>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</si>
  <si>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</si>
  <si>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</si>
  <si>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</si>
  <si>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</si>
  <si>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</si>
  <si>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</si>
  <si>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</si>
  <si>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</si>
  <si>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</si>
  <si>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</si>
  <si>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</si>
  <si>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</si>
  <si>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</si>
  <si>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</si>
  <si>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</si>
  <si>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</si>
  <si>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</si>
  <si>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</si>
  <si>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</si>
  <si>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</si>
  <si>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</si>
  <si>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</si>
  <si>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</si>
  <si>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</si>
  <si>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</si>
  <si>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</si>
  <si>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</si>
  <si>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</si>
  <si>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</si>
  <si>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</si>
  <si>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</si>
  <si>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</si>
  <si>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</si>
  <si>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</si>
  <si>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</si>
  <si>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</si>
  <si>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</si>
  <si>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</si>
  <si>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</si>
  <si>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</si>
  <si>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</si>
  <si>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</si>
  <si>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</si>
  <si>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</si>
  <si>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</si>
  <si>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</si>
  <si>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</si>
  <si>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</si>
  <si>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</si>
  <si>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</si>
  <si>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</si>
  <si>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</si>
  <si>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</si>
  <si>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</si>
  <si>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</si>
  <si>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</si>
  <si>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</si>
  <si>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</si>
  <si>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</si>
  <si>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</si>
  <si>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</si>
  <si>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</si>
  <si>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</si>
  <si>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</si>
  <si>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</si>
  <si>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</si>
  <si>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</si>
  <si>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</si>
  <si>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</si>
  <si>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</si>
  <si>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</si>
  <si>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</si>
  <si>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</si>
  <si>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</si>
  <si>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</si>
  <si>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</si>
  <si>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</si>
  <si>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</si>
  <si>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</si>
  <si>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</si>
  <si>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</si>
  <si>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</si>
  <si>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</si>
  <si>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</si>
  <si>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</si>
  <si>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</si>
  <si>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</si>
  <si>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</si>
  <si>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</si>
  <si>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</si>
  <si>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</si>
  <si>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</si>
  <si>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</si>
  <si>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</si>
  <si>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</si>
  <si>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</si>
  <si>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</si>
  <si>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</si>
  <si>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</si>
  <si>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</si>
  <si>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</si>
  <si>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</si>
  <si>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</si>
  <si>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</si>
  <si>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</si>
  <si>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</si>
  <si>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</si>
  <si>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</si>
  <si>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</si>
  <si>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</si>
  <si>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</si>
  <si>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</si>
  <si>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</si>
  <si>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</si>
  <si>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</si>
  <si>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</si>
  <si>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</si>
  <si>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</si>
  <si>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</si>
  <si>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</si>
  <si>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</si>
  <si>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</si>
  <si>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</si>
  <si>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</si>
  <si>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</si>
  <si>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</si>
  <si>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</si>
  <si>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</si>
  <si>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</si>
  <si>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</si>
  <si>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</si>
  <si>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</si>
  <si>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</si>
  <si>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</si>
  <si>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</si>
  <si>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</si>
  <si>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</si>
  <si>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</si>
  <si>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</si>
  <si>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</si>
  <si>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</si>
  <si>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</si>
  <si>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</si>
  <si>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</si>
  <si>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</si>
  <si>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</si>
  <si>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</si>
  <si>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</si>
  <si>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</si>
  <si>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</si>
  <si>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</si>
  <si>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</si>
  <si>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</si>
  <si>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</si>
  <si>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</si>
  <si>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</si>
  <si>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</si>
  <si>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</si>
  <si>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</si>
  <si>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</si>
  <si>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</si>
  <si>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</si>
  <si>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</si>
  <si>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</si>
  <si>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</si>
  <si>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</si>
  <si>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</si>
  <si>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</si>
  <si>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</si>
  <si>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</si>
  <si>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</si>
  <si>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</si>
  <si>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</si>
  <si>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</si>
  <si>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</si>
  <si>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</si>
  <si>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</si>
  <si>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</si>
  <si>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</si>
  <si>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</si>
  <si>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</si>
  <si>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</si>
  <si>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</si>
  <si>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</si>
  <si>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</si>
  <si>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</si>
  <si>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</si>
  <si>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</si>
  <si>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</si>
  <si>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</si>
  <si>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</si>
  <si>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</si>
  <si>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</si>
  <si>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</si>
  <si>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</si>
  <si>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</si>
  <si>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</si>
  <si>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</si>
  <si>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</si>
  <si>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</si>
  <si>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</si>
  <si>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</si>
  <si>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</si>
  <si>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</si>
  <si>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</si>
  <si>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</si>
  <si>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</si>
  <si>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</si>
  <si>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</si>
  <si>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</si>
  <si>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</si>
  <si>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</si>
  <si>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</si>
  <si>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</si>
  <si>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</si>
  <si>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</si>
  <si>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</si>
  <si>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</si>
  <si>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</si>
  <si>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</si>
  <si>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</si>
  <si>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</si>
  <si>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</si>
  <si>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</si>
  <si>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</si>
  <si>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</si>
  <si>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</si>
  <si>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</si>
  <si>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</si>
  <si>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</si>
  <si>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</si>
  <si>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</si>
  <si>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</si>
  <si>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</si>
  <si>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</si>
  <si>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</si>
  <si>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</si>
  <si>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</si>
  <si>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</si>
  <si>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</si>
  <si>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</si>
  <si>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</si>
  <si>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</si>
  <si>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</si>
  <si>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</si>
  <si>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</si>
  <si>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</si>
  <si>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</si>
  <si>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</si>
  <si>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</si>
  <si>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</si>
  <si>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</si>
  <si>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</si>
  <si>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</si>
  <si>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</si>
  <si>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</si>
  <si>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</si>
  <si>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</si>
  <si>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</si>
  <si>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</si>
  <si>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</si>
  <si>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</si>
  <si>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</si>
  <si>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</si>
  <si>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</si>
  <si>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</si>
  <si>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</si>
  <si>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</si>
  <si>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</si>
  <si>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</si>
  <si>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</si>
  <si>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</si>
  <si>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</si>
  <si>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</si>
  <si>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</si>
  <si>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</si>
  <si>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</si>
  <si>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</si>
  <si>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</si>
  <si>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</si>
  <si>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</si>
  <si>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</si>
  <si>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</si>
  <si>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</si>
  <si>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</si>
  <si>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</si>
  <si>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</si>
  <si>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</si>
  <si>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</si>
  <si>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</si>
  <si>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</si>
  <si>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</si>
  <si>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</si>
  <si>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</si>
  <si>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</si>
  <si>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</si>
  <si>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</si>
  <si>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</si>
  <si>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</si>
  <si>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</si>
  <si>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</si>
  <si>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</si>
  <si>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</si>
  <si>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</si>
  <si>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</si>
  <si>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</si>
  <si>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</si>
  <si>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</si>
  <si>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</si>
  <si>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</si>
  <si>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</si>
  <si>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</si>
  <si>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</si>
  <si>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</si>
  <si>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</si>
  <si>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</si>
  <si>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</si>
  <si>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</si>
  <si>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</si>
  <si>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</si>
  <si>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</si>
  <si>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</si>
  <si>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</si>
  <si>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</si>
  <si>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</si>
  <si>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</si>
  <si>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</si>
  <si>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</si>
  <si>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</si>
  <si>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</si>
  <si>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</si>
  <si>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</si>
  <si>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</si>
  <si>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</si>
  <si>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</si>
  <si>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</si>
  <si>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</si>
  <si>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</si>
  <si>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</si>
  <si>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</si>
  <si>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</si>
  <si>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</si>
  <si>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</si>
  <si>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</si>
  <si>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</si>
  <si>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</si>
  <si>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</si>
  <si>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</si>
  <si>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</si>
  <si>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</si>
  <si>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</si>
  <si>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</si>
  <si>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</si>
  <si>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</si>
  <si>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</si>
  <si>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</si>
  <si>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</si>
  <si>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</si>
  <si>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</si>
  <si>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</si>
  <si>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</si>
  <si>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</si>
  <si>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</si>
  <si>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</si>
  <si>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</si>
  <si>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</si>
  <si>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</si>
  <si>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</si>
  <si>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</si>
  <si>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</si>
  <si>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</si>
  <si>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</si>
  <si>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</si>
  <si>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</si>
  <si>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</si>
  <si>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</si>
  <si>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</si>
  <si>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</si>
  <si>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</si>
  <si>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</si>
  <si>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</si>
  <si>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</si>
  <si>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</si>
  <si>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</si>
  <si>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</si>
  <si>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</si>
  <si>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</si>
  <si>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</si>
  <si>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</si>
  <si>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</si>
  <si>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</si>
  <si>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</si>
  <si>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</si>
  <si>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</si>
  <si>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</si>
  <si>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</si>
  <si>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</si>
  <si>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</si>
  <si>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</si>
  <si>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</si>
  <si>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</si>
  <si>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</si>
  <si>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</si>
  <si>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</si>
  <si>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</si>
  <si>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</si>
  <si>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</si>
  <si>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</si>
  <si>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</si>
  <si>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</si>
  <si>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</si>
  <si>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</si>
  <si>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</si>
  <si>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</si>
  <si>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</si>
  <si>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</si>
  <si>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</si>
  <si>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</si>
  <si>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</si>
  <si>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</si>
  <si>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</si>
  <si>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</si>
  <si>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</si>
  <si>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</si>
  <si>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</si>
  <si>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</si>
  <si>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</si>
  <si>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</si>
  <si>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</si>
  <si>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</si>
  <si>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</si>
  <si>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</si>
  <si>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</si>
  <si>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</si>
  <si>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</si>
  <si>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</si>
  <si>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</si>
  <si>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</si>
  <si>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</si>
  <si>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</si>
  <si>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</si>
  <si>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</si>
  <si>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</si>
  <si>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</si>
  <si>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</si>
  <si>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</si>
  <si>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</si>
  <si>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</si>
  <si>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</si>
  <si>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</si>
  <si>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</si>
  <si>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</si>
  <si>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</si>
  <si>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</si>
  <si>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</si>
  <si>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</si>
  <si>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</si>
  <si>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</si>
  <si>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</si>
  <si>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</si>
  <si>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</si>
  <si>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</si>
  <si>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</si>
  <si>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</si>
  <si>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</si>
  <si>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</si>
  <si>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</si>
  <si>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</si>
  <si>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</si>
  <si>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</si>
  <si>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</si>
  <si>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</si>
  <si>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</si>
  <si>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</si>
  <si>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</si>
  <si>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</si>
  <si>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</si>
  <si>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</si>
  <si>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</si>
  <si>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</si>
  <si>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</si>
  <si>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</si>
  <si>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</si>
  <si>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</si>
  <si>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</si>
  <si>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</si>
  <si>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</si>
  <si>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</si>
  <si>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</si>
  <si>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</si>
  <si>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</si>
  <si>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</si>
  <si>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</si>
  <si>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</si>
  <si>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</si>
  <si>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</si>
  <si>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</si>
  <si>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</si>
  <si>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</si>
  <si>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</si>
  <si>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</si>
  <si>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</si>
  <si>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</si>
  <si>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</si>
  <si>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</si>
  <si>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</si>
  <si>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</si>
  <si>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</si>
  <si>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</si>
  <si>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</si>
  <si>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</si>
  <si>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</si>
  <si>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</si>
  <si>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</si>
  <si>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</si>
  <si>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</si>
  <si>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</si>
  <si>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</si>
  <si>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</si>
  <si>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</si>
  <si>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</si>
  <si>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</si>
  <si>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</si>
  <si>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</si>
  <si>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</si>
  <si>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</si>
  <si>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</si>
  <si>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</si>
  <si>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</si>
  <si>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</si>
  <si>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</si>
  <si>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</si>
  <si>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</si>
  <si>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</si>
  <si>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</si>
  <si>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</si>
  <si>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</si>
  <si>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</si>
  <si>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</si>
  <si>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</si>
  <si>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</si>
  <si>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</si>
  <si>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</si>
  <si>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</si>
  <si>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</si>
  <si>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</si>
  <si>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</si>
  <si>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</si>
  <si>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</si>
  <si>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</si>
  <si>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</si>
  <si>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</si>
  <si>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</si>
  <si>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</si>
  <si>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</si>
  <si>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</si>
  <si>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</si>
  <si>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</si>
  <si>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</si>
  <si>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</si>
  <si>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</si>
  <si>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</si>
  <si>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</si>
  <si>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</si>
  <si>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</si>
  <si>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</si>
  <si>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</si>
  <si>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</si>
  <si>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</si>
  <si>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</si>
  <si>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</si>
  <si>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</si>
  <si>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</si>
  <si>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</si>
  <si>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</si>
  <si>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</si>
  <si>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</si>
  <si>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</si>
  <si>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</si>
  <si>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</si>
  <si>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</si>
  <si>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</si>
  <si>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</si>
  <si>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</si>
  <si>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</si>
  <si>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</si>
  <si>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</si>
  <si>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</si>
  <si>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</si>
  <si>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</si>
  <si>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</si>
  <si>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</si>
  <si>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</si>
  <si>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</si>
  <si>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</si>
  <si>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</si>
  <si>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</si>
  <si>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</si>
  <si>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</si>
  <si>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</si>
  <si>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</si>
  <si>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</si>
  <si>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</si>
  <si>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</si>
  <si>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</si>
  <si>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</si>
  <si>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</si>
  <si>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</si>
  <si>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</si>
  <si>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</si>
  <si>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</si>
  <si>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</si>
  <si>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</si>
  <si>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</si>
  <si>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</si>
  <si>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</si>
  <si>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</si>
  <si>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</si>
  <si>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</si>
  <si>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</si>
  <si>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</si>
  <si>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</si>
  <si>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</si>
  <si>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</si>
  <si>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</si>
  <si>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</si>
  <si>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</si>
  <si>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</si>
  <si>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</si>
  <si>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</si>
  <si>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</si>
  <si>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</si>
  <si>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</si>
  <si>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</si>
  <si>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</si>
  <si>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</si>
  <si>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</si>
  <si>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</si>
  <si>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</si>
  <si>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</si>
  <si>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</si>
  <si>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</si>
  <si>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</si>
  <si>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</si>
  <si>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</si>
  <si>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</si>
  <si>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</si>
  <si>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</si>
  <si>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</si>
  <si>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</si>
  <si>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</si>
  <si>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</si>
  <si>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</si>
  <si>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1.  Спиди ЕООД</t>
  </si>
  <si>
    <t>2. Геопост България ЕООД</t>
  </si>
  <si>
    <t>3. Дайнамик парсел дистрибюшън Румъния</t>
  </si>
  <si>
    <t>01.01.2016-30.06.2016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</si>
</sst>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G23" sqref="G2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5336</v>
      </c>
    </row>
    <row r="12" spans="1:8" ht="15">
      <c r="A12" s="235" t="s">
        <v>24</v>
      </c>
      <c r="B12" s="241" t="s">
        <v>25</v>
      </c>
      <c r="C12" s="151">
        <v>575</v>
      </c>
      <c r="D12" s="151">
        <v>5</v>
      </c>
      <c r="E12" s="237" t="s">
        <v>26</v>
      </c>
      <c r="F12" s="242" t="s">
        <v>27</v>
      </c>
      <c r="G12" s="153">
        <v>5336</v>
      </c>
      <c r="H12" s="153">
        <v>5336</v>
      </c>
    </row>
    <row r="13" spans="1:8" ht="15">
      <c r="A13" s="235" t="s">
        <v>28</v>
      </c>
      <c r="B13" s="241" t="s">
        <v>29</v>
      </c>
      <c r="C13" s="151">
        <v>3777</v>
      </c>
      <c r="D13" s="151">
        <v>1250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20197</v>
      </c>
      <c r="D15" s="151">
        <v>18691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5336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8209</v>
      </c>
      <c r="D18" s="151">
        <v>6681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32758</v>
      </c>
      <c r="D19" s="155">
        <f>SUM(D11:D18)</f>
        <v>26627</v>
      </c>
      <c r="E19" s="237" t="s">
        <v>53</v>
      </c>
      <c r="F19" s="242" t="s">
        <v>54</v>
      </c>
      <c r="G19" s="152">
        <v>19565</v>
      </c>
      <c r="H19" s="152">
        <v>19565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429</v>
      </c>
      <c r="H21" s="156">
        <f>SUM(H22:H24)</f>
        <v>430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429</v>
      </c>
      <c r="H22" s="152">
        <v>430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2534</v>
      </c>
      <c r="D24" s="151">
        <v>2946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19994</v>
      </c>
      <c r="H25" s="154">
        <f>H19+H20+H21</f>
        <v>19995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7857</v>
      </c>
      <c r="D26" s="151">
        <v>8130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10391</v>
      </c>
      <c r="D27" s="155">
        <f>SUM(D23:D26)</f>
        <v>11076</v>
      </c>
      <c r="E27" s="253" t="s">
        <v>83</v>
      </c>
      <c r="F27" s="242" t="s">
        <v>84</v>
      </c>
      <c r="G27" s="154">
        <f>SUM(G28:G30)</f>
        <v>12742</v>
      </c>
      <c r="H27" s="154">
        <f>SUM(H28:H30)</f>
        <v>9494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12742</v>
      </c>
      <c r="H28" s="152">
        <v>9494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10360</v>
      </c>
      <c r="D30" s="151">
        <v>10360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3125</v>
      </c>
      <c r="H31" s="152">
        <v>9275</v>
      </c>
      <c r="M31" s="157"/>
    </row>
    <row r="32" spans="1:15" ht="15">
      <c r="A32" s="235" t="s">
        <v>98</v>
      </c>
      <c r="B32" s="250" t="s">
        <v>99</v>
      </c>
      <c r="C32" s="155">
        <f>C30+C31</f>
        <v>10360</v>
      </c>
      <c r="D32" s="155">
        <f>D30+D31</f>
        <v>10360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15867</v>
      </c>
      <c r="H33" s="154">
        <f>H27+H31+H32</f>
        <v>18769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41197</v>
      </c>
      <c r="H36" s="154">
        <f>H25+H17+H33</f>
        <v>44100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17473</v>
      </c>
      <c r="H44" s="152">
        <v>13087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17473</v>
      </c>
      <c r="H49" s="154">
        <f>SUM(H43:H48)</f>
        <v>13087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192</v>
      </c>
      <c r="D54" s="151">
        <v>192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53701</v>
      </c>
      <c r="D55" s="155">
        <f>D19+D20+D21+D27+D32+D45+D51+D53+D54</f>
        <v>48255</v>
      </c>
      <c r="E55" s="237" t="s">
        <v>172</v>
      </c>
      <c r="F55" s="261" t="s">
        <v>173</v>
      </c>
      <c r="G55" s="154">
        <f>G49+G51+G52+G53+G54</f>
        <v>17473</v>
      </c>
      <c r="H55" s="154">
        <f>H49+H51+H52+H53+H54</f>
        <v>13087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586</v>
      </c>
      <c r="D58" s="151">
        <v>568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7381</v>
      </c>
      <c r="H59" s="152">
        <v>8199</v>
      </c>
      <c r="M59" s="157"/>
    </row>
    <row r="60" spans="1:8" ht="15">
      <c r="A60" s="235" t="s">
        <v>183</v>
      </c>
      <c r="B60" s="241" t="s">
        <v>184</v>
      </c>
      <c r="C60" s="151">
        <v>628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12404</v>
      </c>
      <c r="H61" s="154">
        <f>SUM(H62:H68)</f>
        <v>12747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944</v>
      </c>
      <c r="H62" s="152">
        <v>586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1214</v>
      </c>
      <c r="D64" s="155">
        <f>SUM(D58:D63)</f>
        <v>568</v>
      </c>
      <c r="E64" s="237" t="s">
        <v>200</v>
      </c>
      <c r="F64" s="242" t="s">
        <v>201</v>
      </c>
      <c r="G64" s="152">
        <v>7692</v>
      </c>
      <c r="H64" s="152">
        <v>8489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2353</v>
      </c>
      <c r="H66" s="152">
        <v>2220</v>
      </c>
    </row>
    <row r="67" spans="1:8" ht="15">
      <c r="A67" s="235" t="s">
        <v>207</v>
      </c>
      <c r="B67" s="241" t="s">
        <v>208</v>
      </c>
      <c r="C67" s="151">
        <v>740</v>
      </c>
      <c r="D67" s="151">
        <v>791</v>
      </c>
      <c r="E67" s="237" t="s">
        <v>209</v>
      </c>
      <c r="F67" s="242" t="s">
        <v>210</v>
      </c>
      <c r="G67" s="152">
        <v>832</v>
      </c>
      <c r="H67" s="152">
        <v>867</v>
      </c>
    </row>
    <row r="68" spans="1:8" ht="15">
      <c r="A68" s="235" t="s">
        <v>211</v>
      </c>
      <c r="B68" s="241" t="s">
        <v>212</v>
      </c>
      <c r="C68" s="151">
        <v>17390</v>
      </c>
      <c r="D68" s="151">
        <v>19477</v>
      </c>
      <c r="E68" s="237" t="s">
        <v>213</v>
      </c>
      <c r="F68" s="242" t="s">
        <v>214</v>
      </c>
      <c r="G68" s="152">
        <v>583</v>
      </c>
      <c r="H68" s="152">
        <v>585</v>
      </c>
    </row>
    <row r="69" spans="1:8" ht="15">
      <c r="A69" s="235" t="s">
        <v>215</v>
      </c>
      <c r="B69" s="241" t="s">
        <v>216</v>
      </c>
      <c r="C69" s="151">
        <v>998</v>
      </c>
      <c r="D69" s="151">
        <v>3696</v>
      </c>
      <c r="E69" s="251" t="s">
        <v>78</v>
      </c>
      <c r="F69" s="242" t="s">
        <v>217</v>
      </c>
      <c r="G69" s="152">
        <v>12059</v>
      </c>
      <c r="H69" s="152">
        <v>4406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31844</v>
      </c>
      <c r="H71" s="161">
        <f>H59+H60+H61+H69+H70</f>
        <v>25352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614</v>
      </c>
      <c r="D72" s="151">
        <v>702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888</v>
      </c>
      <c r="D74" s="151">
        <v>504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20630</v>
      </c>
      <c r="D75" s="155">
        <f>SUM(D67:D74)</f>
        <v>25170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838</v>
      </c>
      <c r="H76" s="152">
        <v>1293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32682</v>
      </c>
      <c r="H79" s="162">
        <f>H71+H74+H75+H76</f>
        <v>26645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6648</v>
      </c>
      <c r="D87" s="151">
        <v>3127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8476</v>
      </c>
      <c r="D88" s="151">
        <v>5965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15124</v>
      </c>
      <c r="D91" s="155">
        <f>SUM(D87:D90)</f>
        <v>9092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683</v>
      </c>
      <c r="D92" s="151">
        <v>747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37651</v>
      </c>
      <c r="D93" s="155">
        <f>D64+D75+D84+D91+D92</f>
        <v>35577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91352</v>
      </c>
      <c r="D94" s="164">
        <f>D93+D55</f>
        <v>83832</v>
      </c>
      <c r="E94" s="449" t="s">
        <v>270</v>
      </c>
      <c r="F94" s="289" t="s">
        <v>271</v>
      </c>
      <c r="G94" s="165">
        <f>G36+G39+G55+G79</f>
        <v>91352</v>
      </c>
      <c r="H94" s="165">
        <f>H36+H39+H55+H79</f>
        <v>83832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4">
      <selection activeCell="C15" sqref="C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01.01.2016-30.06.2016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3397</v>
      </c>
      <c r="D9" s="46">
        <v>3413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40198</v>
      </c>
      <c r="D10" s="46">
        <v>31693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5526</v>
      </c>
      <c r="D11" s="46">
        <v>4229</v>
      </c>
      <c r="E11" s="300" t="s">
        <v>293</v>
      </c>
      <c r="F11" s="549" t="s">
        <v>294</v>
      </c>
      <c r="G11" s="550">
        <v>63683</v>
      </c>
      <c r="H11" s="550">
        <v>54410</v>
      </c>
    </row>
    <row r="12" spans="1:8" ht="12">
      <c r="A12" s="298" t="s">
        <v>295</v>
      </c>
      <c r="B12" s="299" t="s">
        <v>296</v>
      </c>
      <c r="C12" s="46">
        <v>10317</v>
      </c>
      <c r="D12" s="46">
        <v>8327</v>
      </c>
      <c r="E12" s="300" t="s">
        <v>78</v>
      </c>
      <c r="F12" s="549" t="s">
        <v>297</v>
      </c>
      <c r="G12" s="550">
        <v>4155</v>
      </c>
      <c r="H12" s="550">
        <v>2876</v>
      </c>
    </row>
    <row r="13" spans="1:18" ht="12">
      <c r="A13" s="298" t="s">
        <v>298</v>
      </c>
      <c r="B13" s="299" t="s">
        <v>299</v>
      </c>
      <c r="C13" s="46">
        <v>2507</v>
      </c>
      <c r="D13" s="46">
        <v>2430</v>
      </c>
      <c r="E13" s="301" t="s">
        <v>51</v>
      </c>
      <c r="F13" s="551" t="s">
        <v>300</v>
      </c>
      <c r="G13" s="548">
        <f>SUM(G9:G12)</f>
        <v>67838</v>
      </c>
      <c r="H13" s="548">
        <f>SUM(H9:H12)</f>
        <v>57286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883</v>
      </c>
      <c r="D14" s="46">
        <v>801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452</v>
      </c>
      <c r="H15" s="550">
        <v>232</v>
      </c>
    </row>
    <row r="16" spans="1:8" ht="12">
      <c r="A16" s="298" t="s">
        <v>307</v>
      </c>
      <c r="B16" s="299" t="s">
        <v>308</v>
      </c>
      <c r="C16" s="47">
        <v>1129</v>
      </c>
      <c r="D16" s="47">
        <v>588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63957</v>
      </c>
      <c r="D19" s="49">
        <f>SUM(D9:D15)+D16</f>
        <v>51481</v>
      </c>
      <c r="E19" s="304" t="s">
        <v>317</v>
      </c>
      <c r="F19" s="552" t="s">
        <v>318</v>
      </c>
      <c r="G19" s="550">
        <v>151</v>
      </c>
      <c r="H19" s="550">
        <v>165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526</v>
      </c>
      <c r="D22" s="46">
        <v>460</v>
      </c>
      <c r="E22" s="304" t="s">
        <v>326</v>
      </c>
      <c r="F22" s="552" t="s">
        <v>327</v>
      </c>
      <c r="G22" s="550">
        <v>117</v>
      </c>
      <c r="H22" s="550">
        <v>136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299</v>
      </c>
      <c r="D24" s="46">
        <v>153</v>
      </c>
      <c r="E24" s="301" t="s">
        <v>103</v>
      </c>
      <c r="F24" s="554" t="s">
        <v>334</v>
      </c>
      <c r="G24" s="548">
        <f>SUM(G19:G23)</f>
        <v>268</v>
      </c>
      <c r="H24" s="548">
        <f>SUM(H19:H23)</f>
        <v>301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208</v>
      </c>
      <c r="D25" s="46">
        <v>200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1033</v>
      </c>
      <c r="D26" s="49">
        <f>SUM(D22:D25)</f>
        <v>813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64990</v>
      </c>
      <c r="D28" s="50">
        <f>D26+D19</f>
        <v>52294</v>
      </c>
      <c r="E28" s="127" t="s">
        <v>339</v>
      </c>
      <c r="F28" s="554" t="s">
        <v>340</v>
      </c>
      <c r="G28" s="548">
        <f>G13+G15+G24</f>
        <v>68558</v>
      </c>
      <c r="H28" s="548">
        <f>H13+H15+H24</f>
        <v>57819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3568</v>
      </c>
      <c r="D30" s="50">
        <f>IF((H28-D28)&gt;0,H28-D28,0)</f>
        <v>5525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64990</v>
      </c>
      <c r="D33" s="49">
        <f>D28-D31+D32</f>
        <v>52294</v>
      </c>
      <c r="E33" s="127" t="s">
        <v>353</v>
      </c>
      <c r="F33" s="554" t="s">
        <v>354</v>
      </c>
      <c r="G33" s="53">
        <f>G32-G31+G28</f>
        <v>68558</v>
      </c>
      <c r="H33" s="53">
        <f>H32-H31+H28</f>
        <v>57819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3568</v>
      </c>
      <c r="D34" s="50">
        <f>IF((H33-D33)&gt;0,H33-D33,0)</f>
        <v>5525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443</v>
      </c>
      <c r="D35" s="49">
        <f>D36+D37+D38</f>
        <v>664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443</v>
      </c>
      <c r="D36" s="46">
        <v>664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3125</v>
      </c>
      <c r="D39" s="460">
        <f>+IF((H33-D33-D35)&gt;0,H33-D33-D35,0)</f>
        <v>4861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3125</v>
      </c>
      <c r="D41" s="52">
        <f>IF(H39=0,IF(D39-D40&gt;0,D39-D40+H40,0),IF(H39-H40&lt;0,H40-H39+D39,0))</f>
        <v>4861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68558</v>
      </c>
      <c r="D42" s="53">
        <f>D33+D35+D39</f>
        <v>57819</v>
      </c>
      <c r="E42" s="128" t="s">
        <v>380</v>
      </c>
      <c r="F42" s="129" t="s">
        <v>381</v>
      </c>
      <c r="G42" s="53">
        <f>G39+G33</f>
        <v>68558</v>
      </c>
      <c r="H42" s="53">
        <f>H39+H33</f>
        <v>57819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80538</v>
      </c>
      <c r="D10" s="54">
        <v>66603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-51943</v>
      </c>
      <c r="D11" s="54">
        <v>-44357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-12520</v>
      </c>
      <c r="D13" s="54">
        <v>-11125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-4116</v>
      </c>
      <c r="D14" s="54">
        <v>-4349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-518</v>
      </c>
      <c r="D15" s="54">
        <v>-733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-57</v>
      </c>
      <c r="D18" s="54">
        <v>-21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23</v>
      </c>
      <c r="D19" s="54">
        <v>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11407</v>
      </c>
      <c r="D20" s="55">
        <f>SUM(D10:D19)</f>
        <v>6103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-3433</v>
      </c>
      <c r="D22" s="54">
        <v>-1914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284</v>
      </c>
      <c r="D23" s="54">
        <v>104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>
        <v>1128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-3149</v>
      </c>
      <c r="D32" s="55">
        <f>SUM(D22:D31)</f>
        <v>-682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3403</v>
      </c>
      <c r="D36" s="54">
        <v>1623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-1838</v>
      </c>
      <c r="D37" s="54">
        <v>-3797</v>
      </c>
      <c r="E37" s="130"/>
      <c r="F37" s="130"/>
    </row>
    <row r="38" spans="1:6" ht="12">
      <c r="A38" s="332" t="s">
        <v>441</v>
      </c>
      <c r="B38" s="333" t="s">
        <v>442</v>
      </c>
      <c r="C38" s="54">
        <v>-2629</v>
      </c>
      <c r="D38" s="54">
        <v>-2285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-191</v>
      </c>
      <c r="D39" s="54">
        <v>-205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>
        <v>-2471</v>
      </c>
      <c r="E40" s="130"/>
      <c r="F40" s="130"/>
    </row>
    <row r="41" spans="1:8" ht="12">
      <c r="A41" s="332" t="s">
        <v>447</v>
      </c>
      <c r="B41" s="333" t="s">
        <v>448</v>
      </c>
      <c r="C41" s="54">
        <v>-993</v>
      </c>
      <c r="D41" s="54">
        <v>-797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-2248</v>
      </c>
      <c r="D42" s="55">
        <f>SUM(D34:D41)</f>
        <v>-7932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6010</v>
      </c>
      <c r="D43" s="55">
        <f>D42+D32+D20</f>
        <v>-2511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9114</v>
      </c>
      <c r="D44" s="132">
        <v>10986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15124</v>
      </c>
      <c r="D45" s="55">
        <f>D44+D43</f>
        <v>8475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15124</v>
      </c>
      <c r="D46" s="56">
        <v>8475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9" sqref="I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01.01.2016-30.06.2016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5336</v>
      </c>
      <c r="D11" s="58">
        <f>'справка №1-БАЛАНС'!H19</f>
        <v>19565</v>
      </c>
      <c r="E11" s="58">
        <f>'справка №1-БАЛАНС'!H20</f>
        <v>0</v>
      </c>
      <c r="F11" s="58">
        <f>'справка №1-БАЛАНС'!H22</f>
        <v>430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18769</v>
      </c>
      <c r="J11" s="58">
        <f>'справка №1-БАЛАНС'!H29+'справка №1-БАЛАНС'!H32</f>
        <v>0</v>
      </c>
      <c r="K11" s="60"/>
      <c r="L11" s="344">
        <f>SUM(C11:K11)</f>
        <v>44100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5336</v>
      </c>
      <c r="D15" s="61">
        <f aca="true" t="shared" si="2" ref="D15:M15">D11+D12</f>
        <v>19565</v>
      </c>
      <c r="E15" s="61">
        <f t="shared" si="2"/>
        <v>0</v>
      </c>
      <c r="F15" s="61">
        <f t="shared" si="2"/>
        <v>430</v>
      </c>
      <c r="G15" s="61">
        <f t="shared" si="2"/>
        <v>0</v>
      </c>
      <c r="H15" s="61">
        <f t="shared" si="2"/>
        <v>0</v>
      </c>
      <c r="I15" s="61">
        <f t="shared" si="2"/>
        <v>18769</v>
      </c>
      <c r="J15" s="61">
        <f t="shared" si="2"/>
        <v>0</v>
      </c>
      <c r="K15" s="61">
        <f t="shared" si="2"/>
        <v>0</v>
      </c>
      <c r="L15" s="344">
        <f t="shared" si="1"/>
        <v>44100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3125</v>
      </c>
      <c r="J16" s="345">
        <f>+'справка №1-БАЛАНС'!G32</f>
        <v>0</v>
      </c>
      <c r="K16" s="60"/>
      <c r="L16" s="344">
        <f t="shared" si="1"/>
        <v>3125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-6030</v>
      </c>
      <c r="J17" s="62">
        <f>J18+J19</f>
        <v>0</v>
      </c>
      <c r="K17" s="62">
        <f t="shared" si="3"/>
        <v>0</v>
      </c>
      <c r="L17" s="344">
        <f t="shared" si="1"/>
        <v>-6030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-6030</v>
      </c>
      <c r="J18" s="60"/>
      <c r="K18" s="60"/>
      <c r="L18" s="344">
        <f t="shared" si="1"/>
        <v>-6030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>
        <v>-1</v>
      </c>
      <c r="G28" s="60"/>
      <c r="H28" s="60"/>
      <c r="I28" s="60">
        <v>3</v>
      </c>
      <c r="J28" s="60"/>
      <c r="K28" s="60"/>
      <c r="L28" s="344">
        <f t="shared" si="1"/>
        <v>2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aca="true" t="shared" si="6" ref="D29:M29">D17+D20+D21+D24+D28+D27+D15+D16</f>
        <v>19565</v>
      </c>
      <c r="E29" s="59">
        <f t="shared" si="6"/>
        <v>0</v>
      </c>
      <c r="F29" s="59">
        <f t="shared" si="6"/>
        <v>429</v>
      </c>
      <c r="G29" s="59">
        <f t="shared" si="6"/>
        <v>0</v>
      </c>
      <c r="H29" s="59">
        <f t="shared" si="6"/>
        <v>0</v>
      </c>
      <c r="I29" s="59">
        <f t="shared" si="6"/>
        <v>15867</v>
      </c>
      <c r="J29" s="59">
        <f t="shared" si="6"/>
        <v>0</v>
      </c>
      <c r="K29" s="59">
        <f t="shared" si="6"/>
        <v>0</v>
      </c>
      <c r="L29" s="344">
        <f t="shared" si="1"/>
        <v>41197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429</v>
      </c>
      <c r="G32" s="59">
        <f t="shared" si="7"/>
        <v>0</v>
      </c>
      <c r="H32" s="59">
        <f t="shared" si="7"/>
        <v>0</v>
      </c>
      <c r="I32" s="59">
        <f t="shared" si="7"/>
        <v>15867</v>
      </c>
      <c r="J32" s="59">
        <f t="shared" si="7"/>
        <v>0</v>
      </c>
      <c r="K32" s="59">
        <f t="shared" si="7"/>
        <v>0</v>
      </c>
      <c r="L32" s="344">
        <f t="shared" si="1"/>
        <v>41197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9">
      <selection activeCell="O16" sqref="O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01.01.2016-30.06.2016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172</v>
      </c>
      <c r="E10" s="189">
        <v>571</v>
      </c>
      <c r="F10" s="189">
        <v>105</v>
      </c>
      <c r="G10" s="74">
        <f aca="true" t="shared" si="2" ref="G10:G39">D10+E10-F10</f>
        <v>638</v>
      </c>
      <c r="H10" s="65"/>
      <c r="I10" s="65"/>
      <c r="J10" s="74">
        <f aca="true" t="shared" si="3" ref="J10:J39">G10+H10-I10</f>
        <v>638</v>
      </c>
      <c r="K10" s="65">
        <v>167</v>
      </c>
      <c r="L10" s="65">
        <v>1</v>
      </c>
      <c r="M10" s="65">
        <v>105</v>
      </c>
      <c r="N10" s="74">
        <f aca="true" t="shared" si="4" ref="N10:N39">K10+L10-M10</f>
        <v>63</v>
      </c>
      <c r="O10" s="65"/>
      <c r="P10" s="65"/>
      <c r="Q10" s="74">
        <f t="shared" si="0"/>
        <v>63</v>
      </c>
      <c r="R10" s="74">
        <f t="shared" si="1"/>
        <v>575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4196</v>
      </c>
      <c r="E11" s="189">
        <v>2868</v>
      </c>
      <c r="F11" s="189"/>
      <c r="G11" s="74">
        <f t="shared" si="2"/>
        <v>7064</v>
      </c>
      <c r="H11" s="65"/>
      <c r="I11" s="65"/>
      <c r="J11" s="74">
        <f t="shared" si="3"/>
        <v>7064</v>
      </c>
      <c r="K11" s="65">
        <v>2946</v>
      </c>
      <c r="L11" s="65">
        <v>341</v>
      </c>
      <c r="M11" s="65"/>
      <c r="N11" s="74">
        <f t="shared" si="4"/>
        <v>3287</v>
      </c>
      <c r="O11" s="65"/>
      <c r="P11" s="65"/>
      <c r="Q11" s="74">
        <f t="shared" si="0"/>
        <v>3287</v>
      </c>
      <c r="R11" s="74">
        <f t="shared" si="1"/>
        <v>3777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34187</v>
      </c>
      <c r="E13" s="189">
        <v>4430</v>
      </c>
      <c r="F13" s="189">
        <v>1745</v>
      </c>
      <c r="G13" s="74">
        <f t="shared" si="2"/>
        <v>36872</v>
      </c>
      <c r="H13" s="65"/>
      <c r="I13" s="65"/>
      <c r="J13" s="74">
        <f t="shared" si="3"/>
        <v>36872</v>
      </c>
      <c r="K13" s="65">
        <v>15496</v>
      </c>
      <c r="L13" s="65">
        <v>2759</v>
      </c>
      <c r="M13" s="65">
        <v>1580</v>
      </c>
      <c r="N13" s="74">
        <f t="shared" si="4"/>
        <v>16675</v>
      </c>
      <c r="O13" s="65"/>
      <c r="P13" s="65"/>
      <c r="Q13" s="74">
        <f t="shared" si="0"/>
        <v>16675</v>
      </c>
      <c r="R13" s="74">
        <f t="shared" si="1"/>
        <v>20197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15433</v>
      </c>
      <c r="E16" s="189">
        <v>2908</v>
      </c>
      <c r="F16" s="189"/>
      <c r="G16" s="74">
        <f t="shared" si="2"/>
        <v>18341</v>
      </c>
      <c r="H16" s="65"/>
      <c r="I16" s="65"/>
      <c r="J16" s="74">
        <f t="shared" si="3"/>
        <v>18341</v>
      </c>
      <c r="K16" s="65">
        <v>8752</v>
      </c>
      <c r="L16" s="65">
        <v>1391</v>
      </c>
      <c r="M16" s="65">
        <v>11</v>
      </c>
      <c r="N16" s="74">
        <f t="shared" si="4"/>
        <v>10132</v>
      </c>
      <c r="O16" s="65"/>
      <c r="P16" s="65"/>
      <c r="Q16" s="74">
        <f aca="true" t="shared" si="5" ref="Q16:Q25">N16+O16-P16</f>
        <v>10132</v>
      </c>
      <c r="R16" s="74">
        <f aca="true" t="shared" si="6" ref="R16:R25">J16-Q16</f>
        <v>8209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53988</v>
      </c>
      <c r="E17" s="194">
        <f>SUM(E9:E16)</f>
        <v>10777</v>
      </c>
      <c r="F17" s="194">
        <f>SUM(F9:F16)</f>
        <v>1850</v>
      </c>
      <c r="G17" s="74">
        <f t="shared" si="2"/>
        <v>62915</v>
      </c>
      <c r="H17" s="75">
        <f>SUM(H9:H16)</f>
        <v>0</v>
      </c>
      <c r="I17" s="75">
        <f>SUM(I9:I16)</f>
        <v>0</v>
      </c>
      <c r="J17" s="74">
        <f t="shared" si="3"/>
        <v>62915</v>
      </c>
      <c r="K17" s="75">
        <f>SUM(K9:K16)</f>
        <v>27361</v>
      </c>
      <c r="L17" s="75">
        <f>SUM(L9:L16)</f>
        <v>4492</v>
      </c>
      <c r="M17" s="75">
        <f>SUM(M9:M16)</f>
        <v>1696</v>
      </c>
      <c r="N17" s="74">
        <f t="shared" si="4"/>
        <v>30157</v>
      </c>
      <c r="O17" s="75">
        <f>SUM(O9:O16)</f>
        <v>0</v>
      </c>
      <c r="P17" s="75">
        <f>SUM(P9:P16)</f>
        <v>0</v>
      </c>
      <c r="Q17" s="74">
        <f t="shared" si="5"/>
        <v>30157</v>
      </c>
      <c r="R17" s="74">
        <f t="shared" si="6"/>
        <v>32758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7049</v>
      </c>
      <c r="E22" s="189">
        <v>349</v>
      </c>
      <c r="F22" s="189"/>
      <c r="G22" s="74">
        <f t="shared" si="2"/>
        <v>7398</v>
      </c>
      <c r="H22" s="65"/>
      <c r="I22" s="65"/>
      <c r="J22" s="74">
        <f t="shared" si="3"/>
        <v>7398</v>
      </c>
      <c r="K22" s="65">
        <v>4103</v>
      </c>
      <c r="L22" s="65">
        <v>761</v>
      </c>
      <c r="M22" s="65"/>
      <c r="N22" s="74">
        <f t="shared" si="4"/>
        <v>4864</v>
      </c>
      <c r="O22" s="65"/>
      <c r="P22" s="65"/>
      <c r="Q22" s="74">
        <f t="shared" si="5"/>
        <v>4864</v>
      </c>
      <c r="R22" s="74">
        <f t="shared" si="6"/>
        <v>2534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8722</v>
      </c>
      <c r="E24" s="189"/>
      <c r="F24" s="189"/>
      <c r="G24" s="74">
        <f t="shared" si="2"/>
        <v>8722</v>
      </c>
      <c r="H24" s="65"/>
      <c r="I24" s="65"/>
      <c r="J24" s="74">
        <f t="shared" si="3"/>
        <v>8722</v>
      </c>
      <c r="K24" s="65">
        <v>592</v>
      </c>
      <c r="L24" s="65">
        <v>273</v>
      </c>
      <c r="M24" s="65"/>
      <c r="N24" s="74">
        <f t="shared" si="4"/>
        <v>865</v>
      </c>
      <c r="O24" s="65"/>
      <c r="P24" s="65"/>
      <c r="Q24" s="74">
        <f t="shared" si="5"/>
        <v>865</v>
      </c>
      <c r="R24" s="74">
        <f t="shared" si="6"/>
        <v>7857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15771</v>
      </c>
      <c r="E25" s="190">
        <f aca="true" t="shared" si="7" ref="E25:P25">SUM(E21:E24)</f>
        <v>349</v>
      </c>
      <c r="F25" s="190">
        <f t="shared" si="7"/>
        <v>0</v>
      </c>
      <c r="G25" s="67">
        <f t="shared" si="2"/>
        <v>16120</v>
      </c>
      <c r="H25" s="66">
        <f t="shared" si="7"/>
        <v>0</v>
      </c>
      <c r="I25" s="66">
        <f t="shared" si="7"/>
        <v>0</v>
      </c>
      <c r="J25" s="67">
        <f t="shared" si="3"/>
        <v>16120</v>
      </c>
      <c r="K25" s="66">
        <f t="shared" si="7"/>
        <v>4695</v>
      </c>
      <c r="L25" s="66">
        <f t="shared" si="7"/>
        <v>1034</v>
      </c>
      <c r="M25" s="66">
        <f t="shared" si="7"/>
        <v>0</v>
      </c>
      <c r="N25" s="67">
        <f t="shared" si="4"/>
        <v>5729</v>
      </c>
      <c r="O25" s="66">
        <f t="shared" si="7"/>
        <v>0</v>
      </c>
      <c r="P25" s="66">
        <f t="shared" si="7"/>
        <v>0</v>
      </c>
      <c r="Q25" s="67">
        <f t="shared" si="5"/>
        <v>5729</v>
      </c>
      <c r="R25" s="67">
        <f t="shared" si="6"/>
        <v>10391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10360</v>
      </c>
      <c r="E39" s="572"/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80119</v>
      </c>
      <c r="E40" s="438">
        <f>E17+E18+E19+E25+E38+E39</f>
        <v>11126</v>
      </c>
      <c r="F40" s="438">
        <f aca="true" t="shared" si="13" ref="F40:R40">F17+F18+F19+F25+F38+F39</f>
        <v>1850</v>
      </c>
      <c r="G40" s="438">
        <f t="shared" si="13"/>
        <v>89395</v>
      </c>
      <c r="H40" s="438">
        <f t="shared" si="13"/>
        <v>0</v>
      </c>
      <c r="I40" s="438">
        <f t="shared" si="13"/>
        <v>0</v>
      </c>
      <c r="J40" s="438">
        <f t="shared" si="13"/>
        <v>89395</v>
      </c>
      <c r="K40" s="438">
        <f t="shared" si="13"/>
        <v>32056</v>
      </c>
      <c r="L40" s="438">
        <f t="shared" si="13"/>
        <v>5526</v>
      </c>
      <c r="M40" s="438">
        <f t="shared" si="13"/>
        <v>1696</v>
      </c>
      <c r="N40" s="438">
        <f t="shared" si="13"/>
        <v>35886</v>
      </c>
      <c r="O40" s="438">
        <f t="shared" si="13"/>
        <v>0</v>
      </c>
      <c r="P40" s="438">
        <f t="shared" si="13"/>
        <v>0</v>
      </c>
      <c r="Q40" s="438">
        <f t="shared" si="13"/>
        <v>35886</v>
      </c>
      <c r="R40" s="438">
        <f t="shared" si="13"/>
        <v>53509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1">
      <selection activeCell="D57" sqref="D5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01.01.2016-30.06.2016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192</v>
      </c>
      <c r="D21" s="108">
        <v>192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993</v>
      </c>
      <c r="D24" s="119">
        <f>SUM(D25:D27)</f>
        <v>993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993</v>
      </c>
      <c r="D26" s="108">
        <v>993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17390</v>
      </c>
      <c r="D28" s="108">
        <v>17390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998</v>
      </c>
      <c r="D29" s="108">
        <v>998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614</v>
      </c>
      <c r="D33" s="105">
        <f>SUM(D34:D37)</f>
        <v>614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614</v>
      </c>
      <c r="D34" s="108">
        <v>614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888</v>
      </c>
      <c r="D38" s="105">
        <f>SUM(D39:D42)</f>
        <v>888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888</v>
      </c>
      <c r="D42" s="108">
        <v>888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20883</v>
      </c>
      <c r="D43" s="104">
        <f>D24+D28+D29+D31+D30+D32+D33+D38</f>
        <v>20883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21075</v>
      </c>
      <c r="D44" s="103">
        <f>D43+D21+D19+D9</f>
        <v>21075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6871</v>
      </c>
      <c r="D56" s="103">
        <f>D57+D59</f>
        <v>0</v>
      </c>
      <c r="E56" s="119">
        <f t="shared" si="1"/>
        <v>6871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6871</v>
      </c>
      <c r="D57" s="108"/>
      <c r="E57" s="119">
        <f t="shared" si="1"/>
        <v>6871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10602</v>
      </c>
      <c r="D64" s="108"/>
      <c r="E64" s="119">
        <f t="shared" si="1"/>
        <v>10602</v>
      </c>
      <c r="F64" s="110"/>
    </row>
    <row r="65" spans="1:6" ht="12">
      <c r="A65" s="396" t="s">
        <v>712</v>
      </c>
      <c r="B65" s="397" t="s">
        <v>713</v>
      </c>
      <c r="C65" s="109">
        <v>10602</v>
      </c>
      <c r="D65" s="109"/>
      <c r="E65" s="119">
        <f t="shared" si="1"/>
        <v>10602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17473</v>
      </c>
      <c r="D66" s="103">
        <f>D52+D56+D61+D62+D63+D64</f>
        <v>0</v>
      </c>
      <c r="E66" s="119">
        <f t="shared" si="1"/>
        <v>17473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944</v>
      </c>
      <c r="D71" s="105">
        <f>SUM(D72:D74)</f>
        <v>944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944</v>
      </c>
      <c r="D72" s="108">
        <v>944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7381</v>
      </c>
      <c r="D75" s="103">
        <f>D76+D78</f>
        <v>7381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1892</v>
      </c>
      <c r="D76" s="108">
        <v>1892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5489</v>
      </c>
      <c r="D78" s="108">
        <v>5489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11460</v>
      </c>
      <c r="D85" s="104">
        <f>SUM(D86:D90)+D94</f>
        <v>11460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7692</v>
      </c>
      <c r="D87" s="108">
        <v>7692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2353</v>
      </c>
      <c r="D89" s="108">
        <v>2353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583</v>
      </c>
      <c r="D90" s="103">
        <f>SUM(D91:D93)</f>
        <v>583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379</v>
      </c>
      <c r="D92" s="108">
        <v>379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204</v>
      </c>
      <c r="D93" s="108">
        <v>204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832</v>
      </c>
      <c r="D94" s="108">
        <v>832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12059</v>
      </c>
      <c r="D95" s="108">
        <v>3183</v>
      </c>
      <c r="E95" s="119">
        <f t="shared" si="1"/>
        <v>8876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31844</v>
      </c>
      <c r="D96" s="104">
        <f>D85+D80+D75+D71+D95</f>
        <v>22968</v>
      </c>
      <c r="E96" s="104">
        <f>E85+E80+E75+E71+E95</f>
        <v>8876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49317</v>
      </c>
      <c r="D97" s="104">
        <f>D96+D68+D66</f>
        <v>22968</v>
      </c>
      <c r="E97" s="104">
        <f>E96+E68+E66</f>
        <v>26349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H30" sqref="H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01.01.2016-30.06.2016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" sqref="D1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01.01.2016-30.06.2016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6" ht="12.75">
      <c r="A13" s="36" t="s">
        <v>873</v>
      </c>
      <c r="B13" s="37"/>
      <c r="C13" s="441">
        <v>8165</v>
      </c>
      <c r="D13" s="441">
        <v>100</v>
      </c>
      <c r="E13" s="441"/>
      <c r="F13" s="443">
        <f aca="true" t="shared" si="0" ref="F13:F26">C13-E13</f>
        <v>8165</v>
      </c>
    </row>
    <row r="14" spans="1:6" ht="12.75">
      <c r="A14" s="36" t="s">
        <v>874</v>
      </c>
      <c r="B14" s="37"/>
      <c r="C14" s="441">
        <v>17300</v>
      </c>
      <c r="D14" s="441">
        <v>100</v>
      </c>
      <c r="E14" s="441"/>
      <c r="F14" s="443">
        <f t="shared" si="0"/>
        <v>17300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26447</v>
      </c>
      <c r="D27" s="429"/>
      <c r="E27" s="429">
        <f>SUM(E12:E26)</f>
        <v>0</v>
      </c>
      <c r="F27" s="442">
        <f>SUM(F12:F26)</f>
        <v>26447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26447</v>
      </c>
      <c r="D79" s="429"/>
      <c r="E79" s="429">
        <f>E78+E61+E44+E27</f>
        <v>0</v>
      </c>
      <c r="F79" s="442">
        <f>F78+F61+F44+F27</f>
        <v>26447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Krasimir Tahchiev</cp:lastModifiedBy>
  <cp:lastPrinted>2016-07-22T08:37:41Z</cp:lastPrinted>
  <dcterms:created xsi:type="dcterms:W3CDTF">2000-06-29T12:02:40Z</dcterms:created>
  <dcterms:modified xsi:type="dcterms:W3CDTF">2016-08-01T11:49:29Z</dcterms:modified>
  <cp:category/>
  <cp:version/>
  <cp:contentType/>
  <cp:contentStatus/>
</cp:coreProperties>
</file>