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25" windowWidth="10800" windowHeight="357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<sst xmlns="http://schemas.openxmlformats.org/spreadsheetml/2006/main" count="1060" uniqueCount="873">
  <si>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</si>
  <si>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</si>
  <si>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</si>
  <si>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</si>
  <si>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</si>
  <si>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</si>
  <si>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</si>
  <si>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</si>
  <si>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</si>
  <si>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</si>
  <si>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</si>
  <si>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</si>
  <si>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</si>
  <si>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</si>
  <si>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</si>
  <si>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</si>
  <si>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</si>
  <si>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</si>
  <si>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</si>
  <si>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</si>
  <si>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</si>
  <si>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</si>
  <si>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</si>
  <si>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</si>
  <si>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</si>
  <si>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</si>
  <si>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</si>
  <si>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</si>
  <si>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</si>
  <si>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</si>
  <si>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</si>
  <si>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</si>
  <si>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</si>
  <si>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</si>
  <si>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</si>
  <si>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</si>
  <si>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</si>
  <si>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</si>
  <si>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</si>
  <si>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</si>
  <si>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</si>
  <si>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</si>
  <si>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</si>
  <si>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</si>
  <si>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</si>
  <si>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</si>
  <si>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</si>
  <si>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</si>
  <si>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</si>
  <si>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</si>
  <si>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</si>
  <si>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</si>
  <si>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</si>
  <si>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</si>
  <si>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</si>
  <si>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</si>
  <si>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</si>
  <si>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</si>
  <si>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</si>
  <si>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</si>
  <si>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</si>
  <si>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</si>
  <si>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</si>
  <si>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</si>
  <si>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</si>
  <si>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</si>
  <si>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</si>
  <si>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</si>
  <si>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</si>
  <si>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</si>
  <si>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</si>
  <si>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</si>
  <si>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</si>
  <si>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</si>
  <si>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</si>
  <si>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</si>
  <si>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</si>
  <si>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</si>
  <si>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</si>
  <si>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</si>
  <si>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</si>
  <si>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</si>
  <si>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</si>
  <si>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</si>
  <si>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</si>
  <si>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</si>
  <si>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</si>
  <si>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</si>
  <si>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</si>
  <si>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</si>
  <si>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</si>
  <si>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</si>
  <si>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</si>
  <si>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</si>
  <si>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</si>
  <si>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</si>
  <si>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</si>
  <si>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</si>
  <si>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</si>
  <si>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</si>
  <si>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</si>
  <si>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</si>
  <si>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</si>
  <si>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</si>
  <si>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</si>
  <si>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</si>
  <si>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</si>
  <si>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</si>
  <si>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</si>
  <si>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</si>
  <si>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</si>
  <si>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</si>
  <si>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</si>
  <si>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</si>
  <si>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</si>
  <si>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</si>
  <si>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</si>
  <si>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</si>
  <si>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</si>
  <si>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</si>
  <si>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</si>
  <si>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</si>
  <si>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</si>
  <si>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</si>
  <si>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</si>
  <si>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</si>
  <si>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</si>
  <si>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</si>
  <si>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</si>
  <si>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</si>
  <si>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</si>
  <si>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</si>
  <si>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</si>
  <si>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</si>
  <si>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</si>
  <si>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</si>
  <si>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</si>
  <si>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</si>
  <si>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</si>
  <si>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</si>
  <si>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</si>
  <si>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</si>
  <si>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</si>
  <si>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</si>
  <si>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</si>
  <si>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</si>
  <si>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</si>
  <si>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</si>
  <si>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</si>
  <si>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</si>
  <si>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</si>
  <si>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</si>
  <si>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</si>
  <si>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</si>
  <si>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</si>
  <si>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</si>
  <si>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</si>
  <si>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</si>
  <si>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</si>
  <si>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</si>
  <si>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</si>
  <si>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</si>
  <si>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</si>
  <si>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</si>
  <si>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</si>
  <si>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</si>
  <si>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</si>
  <si>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</si>
  <si>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</si>
  <si>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</si>
  <si>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</si>
  <si>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</si>
  <si>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</si>
  <si>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</si>
  <si>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</si>
  <si>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</si>
  <si>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</si>
  <si>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</si>
  <si>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</si>
  <si>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</si>
  <si>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</si>
  <si>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</si>
  <si>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</si>
  <si>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</si>
  <si>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</si>
  <si>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</si>
  <si>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</si>
  <si>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</si>
  <si>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</si>
  <si>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</si>
  <si>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</si>
  <si>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</si>
  <si>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</si>
  <si>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</si>
  <si>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</si>
  <si>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</si>
  <si>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</si>
  <si>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</si>
  <si>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</si>
  <si>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</si>
  <si>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</si>
  <si>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</si>
  <si>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</si>
  <si>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</si>
  <si>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</si>
  <si>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</si>
  <si>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</si>
  <si>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</si>
  <si>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</si>
  <si>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</si>
  <si>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</si>
  <si>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</si>
  <si>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</si>
  <si>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</si>
  <si>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</si>
  <si>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</si>
  <si>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</si>
  <si>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</si>
  <si>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</si>
  <si>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</si>
  <si>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</si>
  <si>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</si>
  <si>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</si>
  <si>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</si>
  <si>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</si>
  <si>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</si>
  <si>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</si>
  <si>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</si>
  <si>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</si>
  <si>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</si>
  <si>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</si>
  <si>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</si>
  <si>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</si>
  <si>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</si>
  <si>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</si>
  <si>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</si>
  <si>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</si>
  <si>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</si>
  <si>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</si>
  <si>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</si>
  <si>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</si>
  <si>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</si>
  <si>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</si>
  <si>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</si>
  <si>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</si>
  <si>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</si>
  <si>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</si>
  <si>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</si>
  <si>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</si>
  <si>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</si>
  <si>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</si>
  <si>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</si>
  <si>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</si>
  <si>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</si>
  <si>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</si>
  <si>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</si>
  <si>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</si>
  <si>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</si>
  <si>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</si>
  <si>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</si>
  <si>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</si>
  <si>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</si>
  <si>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</si>
  <si>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</si>
  <si>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</si>
  <si>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</si>
  <si>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</si>
  <si>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</si>
  <si>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</si>
  <si>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</si>
  <si>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</si>
  <si>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</si>
  <si>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</si>
  <si>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</si>
  <si>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</si>
  <si>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</si>
  <si>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</si>
  <si>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</si>
  <si>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</si>
  <si>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</si>
  <si>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</si>
  <si>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</si>
  <si>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</si>
  <si>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</si>
  <si>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</si>
  <si>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</si>
  <si>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</si>
  <si>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</si>
  <si>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</si>
  <si>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</si>
  <si>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</si>
  <si>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</si>
  <si>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</si>
  <si>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</si>
  <si>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</si>
  <si>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</si>
  <si>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</si>
  <si>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</si>
  <si>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</si>
  <si>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</si>
  <si>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</si>
  <si>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</si>
  <si>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</si>
  <si>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</si>
  <si>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</si>
  <si>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</si>
  <si>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</si>
  <si>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</si>
  <si>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</si>
  <si>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</si>
  <si>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</si>
  <si>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</si>
  <si>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</si>
  <si>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</si>
  <si>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</si>
  <si>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</si>
  <si>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</si>
  <si>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</si>
  <si>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</si>
  <si>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</si>
  <si>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</si>
  <si>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</si>
  <si>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</si>
  <si>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</si>
  <si>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</si>
  <si>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</si>
  <si>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</si>
  <si>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</si>
  <si>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</si>
  <si>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</si>
  <si>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</si>
  <si>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</si>
  <si>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</si>
  <si>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</si>
  <si>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</si>
  <si>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</si>
  <si>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</si>
  <si>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</si>
  <si>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</si>
  <si>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</si>
  <si>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</si>
  <si>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</si>
  <si>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</si>
  <si>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</si>
  <si>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</si>
  <si>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</si>
  <si>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</si>
  <si>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</si>
  <si>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</si>
  <si>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</si>
  <si>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</si>
  <si>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</si>
  <si>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</si>
  <si>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</si>
  <si>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</si>
  <si>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</si>
  <si>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</si>
  <si>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</si>
  <si>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</si>
  <si>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</si>
  <si>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</si>
  <si>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</si>
  <si>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</si>
  <si>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</si>
  <si>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</si>
  <si>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</si>
  <si>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</si>
  <si>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</si>
  <si>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</si>
  <si>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</si>
  <si>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</si>
  <si>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</si>
  <si>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</si>
  <si>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</si>
  <si>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</si>
  <si>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</si>
  <si>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</si>
  <si>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</si>
  <si>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</si>
  <si>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</si>
  <si>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</si>
  <si>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</si>
  <si>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</si>
  <si>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</si>
  <si>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</si>
  <si>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</si>
  <si>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</si>
  <si>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</si>
  <si>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</si>
  <si>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</si>
  <si>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</si>
  <si>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</si>
  <si>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</si>
  <si>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</si>
  <si>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</si>
  <si>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</si>
  <si>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</si>
  <si>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</si>
  <si>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</si>
  <si>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</si>
  <si>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</si>
  <si>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</si>
  <si>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</si>
  <si>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</si>
  <si>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</si>
  <si>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</si>
  <si>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</si>
  <si>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</si>
  <si>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</si>
  <si>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</si>
  <si>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</si>
  <si>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</si>
  <si>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</si>
  <si>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</si>
  <si>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</si>
  <si>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</si>
  <si>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</si>
  <si>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</si>
  <si>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</si>
  <si>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</si>
  <si>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</si>
  <si>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</si>
  <si>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</si>
  <si>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</si>
  <si>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</si>
  <si>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</si>
  <si>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</si>
  <si>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</si>
  <si>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</si>
  <si>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</si>
  <si>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</si>
  <si>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</si>
  <si>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</si>
  <si>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</si>
  <si>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</si>
  <si>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</si>
  <si>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</si>
  <si>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</si>
  <si>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</si>
  <si>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</si>
  <si>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</si>
  <si>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</si>
  <si>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</si>
  <si>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</si>
  <si>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</si>
  <si>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</si>
  <si>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</si>
  <si>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</si>
  <si>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</si>
  <si>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</si>
  <si>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</si>
  <si>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</si>
  <si>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</si>
  <si>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</si>
  <si>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</si>
  <si>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</si>
  <si>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</si>
  <si>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</si>
  <si>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</si>
  <si>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</si>
  <si>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</si>
  <si>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</si>
  <si>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</si>
  <si>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</si>
  <si>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</si>
  <si>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</si>
  <si>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</si>
  <si>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</si>
  <si>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</si>
  <si>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</si>
  <si>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</si>
  <si>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</si>
  <si>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</si>
  <si>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</si>
  <si>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</si>
  <si>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</si>
  <si>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</si>
  <si>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</si>
  <si>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</si>
  <si>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</si>
  <si>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</si>
  <si>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</si>
  <si>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</si>
  <si>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</si>
  <si>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</si>
  <si>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</si>
  <si>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</si>
  <si>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</si>
  <si>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</si>
  <si>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</si>
  <si>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</si>
  <si>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</si>
  <si>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</si>
  <si>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</si>
  <si>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</si>
  <si>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</si>
  <si>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</si>
  <si>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</si>
  <si>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</si>
  <si>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</si>
  <si>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</si>
  <si>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</si>
  <si>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</si>
  <si>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</si>
  <si>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</si>
  <si>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</si>
  <si>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</si>
  <si>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</si>
  <si>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</si>
  <si>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</si>
  <si>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</si>
  <si>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</si>
  <si>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</si>
  <si>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</si>
  <si>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</si>
  <si>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</si>
  <si>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</si>
  <si>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</si>
  <si>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</si>
  <si>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</si>
  <si>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</si>
  <si>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</si>
  <si>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</si>
  <si>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</si>
  <si>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</si>
  <si>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</si>
  <si>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</si>
  <si>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</si>
  <si>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</si>
  <si>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</si>
  <si>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</si>
  <si>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</si>
  <si>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</si>
  <si>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</si>
  <si>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</si>
  <si>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</si>
  <si>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</si>
  <si>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</si>
  <si>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</si>
  <si>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</si>
  <si>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</si>
  <si>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</si>
  <si>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</si>
  <si>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</si>
  <si>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</si>
  <si>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</si>
  <si>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</si>
  <si>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</si>
  <si>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</si>
  <si>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</si>
  <si>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</si>
  <si>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</si>
  <si>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</si>
  <si>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</si>
  <si>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</si>
  <si>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</si>
  <si>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</si>
  <si>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</si>
  <si>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</si>
  <si>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</si>
  <si>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</si>
  <si>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</si>
  <si>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</si>
  <si>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</si>
  <si>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</si>
  <si>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</si>
  <si>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</si>
  <si>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</si>
  <si>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</si>
  <si>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</si>
  <si>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</si>
  <si>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</si>
  <si>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</si>
  <si>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</si>
  <si>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</si>
  <si>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</si>
  <si>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</si>
  <si>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</si>
  <si>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</si>
  <si>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</si>
  <si>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</si>
  <si>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</si>
  <si>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</si>
  <si>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</si>
  <si>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</si>
  <si>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</si>
  <si>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</si>
  <si>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</si>
  <si>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</si>
  <si>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</si>
  <si>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</si>
  <si>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</si>
  <si>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</si>
  <si>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</si>
  <si>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</si>
  <si>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</si>
  <si>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</si>
  <si>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</si>
  <si>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</si>
  <si>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</si>
  <si>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</si>
  <si>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</si>
  <si>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</si>
  <si>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</si>
  <si>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</si>
  <si>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</si>
  <si>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</si>
  <si>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</si>
  <si>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</si>
  <si>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</si>
  <si>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</si>
  <si>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</si>
  <si>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</si>
  <si>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</si>
  <si>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</si>
  <si>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</si>
  <si>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</si>
  <si>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</si>
  <si>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</si>
  <si>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</si>
  <si>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</si>
  <si>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</si>
  <si>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</si>
  <si>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</si>
  <si>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</si>
  <si>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</si>
  <si>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</si>
  <si>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</si>
  <si>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</si>
  <si>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</si>
  <si>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</si>
  <si>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</si>
  <si>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</si>
  <si>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</si>
  <si>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</si>
  <si>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</si>
  <si>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</si>
  <si>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</si>
  <si>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</si>
  <si>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</si>
  <si>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</si>
  <si>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</si>
  <si>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</si>
  <si>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</si>
  <si>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</si>
  <si>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</si>
  <si>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</si>
  <si>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</si>
  <si>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</si>
  <si>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</si>
  <si>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</si>
  <si>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</si>
  <si>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</si>
  <si>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</si>
  <si>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</si>
  <si>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</si>
  <si>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</si>
  <si>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</si>
  <si>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</si>
  <si>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</si>
  <si>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</si>
  <si>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</si>
  <si>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</si>
  <si>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</si>
  <si>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</si>
  <si>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</si>
  <si>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</si>
  <si>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</si>
  <si>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</si>
  <si>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</si>
  <si>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</si>
  <si>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</si>
  <si>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</si>
  <si>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</si>
  <si>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</si>
  <si>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</si>
  <si>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</si>
  <si>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</si>
  <si>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</si>
  <si>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</si>
  <si>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</si>
  <si>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</si>
  <si>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</si>
  <si>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</si>
  <si>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</si>
  <si>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</si>
  <si>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</si>
  <si>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</si>
  <si>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</si>
  <si>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</si>
  <si>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</si>
  <si>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</si>
  <si>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</si>
  <si>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</si>
  <si>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</si>
  <si>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</si>
  <si>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</si>
  <si>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</si>
  <si>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</si>
  <si>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</si>
  <si>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</si>
  <si>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</si>
  <si>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</si>
  <si>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</si>
  <si>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</si>
  <si>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</si>
  <si>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</si>
  <si>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</si>
  <si>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</si>
  <si>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</si>
  <si>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</si>
  <si>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</si>
  <si>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</si>
  <si>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</si>
  <si>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</si>
  <si>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</si>
  <si>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</si>
  <si>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</si>
  <si>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</si>
  <si>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</si>
  <si>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</si>
  <si>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</si>
  <si>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</si>
  <si>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</si>
  <si>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</si>
  <si>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</si>
  <si>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</si>
  <si>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</si>
  <si>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</si>
  <si>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</si>
  <si>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</si>
  <si>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</si>
  <si>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</si>
  <si>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</si>
  <si>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</si>
  <si>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</si>
  <si>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</si>
  <si>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</si>
  <si>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</si>
  <si>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</si>
  <si>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</si>
  <si>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</si>
  <si>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</si>
  <si>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</si>
  <si>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</si>
  <si>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</si>
  <si>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</si>
  <si>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</si>
  <si>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</si>
  <si>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</si>
  <si>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</si>
  <si>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</si>
  <si>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</si>
  <si>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</si>
  <si>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</si>
  <si>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</si>
  <si>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</si>
  <si>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</si>
  <si>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</si>
  <si>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</si>
  <si>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</si>
  <si>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</si>
  <si>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</si>
  <si>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</si>
  <si>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</si>
  <si>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</si>
  <si>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</si>
  <si>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</si>
  <si>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</si>
  <si>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</si>
  <si>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</si>
  <si>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</si>
  <si>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</si>
  <si>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</si>
  <si>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</si>
  <si>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</si>
  <si>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</si>
  <si>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</si>
  <si>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</si>
  <si>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</si>
  <si>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</si>
  <si>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</si>
  <si>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</si>
  <si>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</si>
  <si>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</si>
  <si>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</si>
  <si>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</si>
  <si>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</si>
  <si>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</si>
  <si>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</si>
  <si>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</si>
  <si>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</si>
  <si>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</si>
  <si>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</si>
  <si>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</si>
  <si>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</si>
  <si>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</si>
  <si>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</si>
  <si>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</si>
  <si>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</si>
  <si>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</si>
  <si>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</si>
  <si>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</si>
  <si>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</si>
  <si>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</si>
  <si>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</si>
  <si>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</si>
  <si>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</si>
  <si>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</si>
  <si>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</si>
  <si>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</si>
  <si>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</si>
  <si>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</si>
  <si>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</si>
  <si>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</si>
  <si>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</si>
  <si>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</si>
  <si>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</si>
  <si>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</si>
  <si>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</si>
  <si>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</si>
  <si>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</si>
  <si>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</si>
  <si>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</si>
  <si>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</si>
  <si>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</si>
  <si>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</si>
  <si>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</si>
  <si>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</si>
  <si>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</si>
  <si>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</si>
  <si>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</si>
  <si>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</si>
  <si>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</si>
  <si>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</si>
  <si>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</si>
  <si>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</si>
  <si>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</si>
  <si>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</si>
  <si>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</si>
  <si>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</si>
  <si>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</si>
  <si>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</si>
  <si>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</si>
  <si>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</si>
  <si>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</si>
  <si>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</si>
  <si>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</si>
  <si>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</si>
  <si>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</si>
  <si>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</si>
  <si>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</si>
  <si>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</si>
  <si>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</si>
  <si>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</si>
  <si>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</si>
  <si>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</si>
  <si>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</si>
  <si>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</si>
  <si>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</si>
  <si>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</si>
  <si>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</si>
  <si>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</si>
  <si>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</si>
  <si>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</si>
  <si>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</si>
  <si>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</si>
  <si>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</si>
  <si>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</si>
  <si>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</si>
  <si>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</si>
  <si>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Спиди АД</t>
  </si>
  <si>
    <t>01.01.2015-30.06.2015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</si>
</sst>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0">
      <selection activeCell="C25" sqref="C2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871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5336</v>
      </c>
      <c r="H11" s="152">
        <v>5336</v>
      </c>
    </row>
    <row r="12" spans="1:8" ht="15">
      <c r="A12" s="235" t="s">
        <v>24</v>
      </c>
      <c r="B12" s="241" t="s">
        <v>25</v>
      </c>
      <c r="C12" s="151">
        <v>17</v>
      </c>
      <c r="D12" s="151">
        <v>26</v>
      </c>
      <c r="E12" s="237" t="s">
        <v>26</v>
      </c>
      <c r="F12" s="242" t="s">
        <v>27</v>
      </c>
      <c r="G12" s="153">
        <v>5336</v>
      </c>
      <c r="H12" s="153">
        <v>5336</v>
      </c>
    </row>
    <row r="13" spans="1:8" ht="15">
      <c r="A13" s="235" t="s">
        <v>28</v>
      </c>
      <c r="B13" s="241" t="s">
        <v>29</v>
      </c>
      <c r="C13" s="151">
        <v>1015</v>
      </c>
      <c r="D13" s="151">
        <v>761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14152</v>
      </c>
      <c r="D15" s="151">
        <v>16708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5336</v>
      </c>
      <c r="H17" s="154">
        <f>H11+H14+H15+H16</f>
        <v>5336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6093</v>
      </c>
      <c r="D18" s="151">
        <v>6155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21277</v>
      </c>
      <c r="D19" s="155">
        <f>SUM(D11:D18)</f>
        <v>23650</v>
      </c>
      <c r="E19" s="237" t="s">
        <v>53</v>
      </c>
      <c r="F19" s="242" t="s">
        <v>54</v>
      </c>
      <c r="G19" s="152">
        <v>19565</v>
      </c>
      <c r="H19" s="152">
        <v>19565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544</v>
      </c>
      <c r="H21" s="156">
        <f>SUM(H22:H24)</f>
        <v>448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533</v>
      </c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3843</v>
      </c>
      <c r="D24" s="151">
        <v>1544</v>
      </c>
      <c r="E24" s="237" t="s">
        <v>72</v>
      </c>
      <c r="F24" s="242" t="s">
        <v>73</v>
      </c>
      <c r="G24" s="152">
        <v>11</v>
      </c>
      <c r="H24" s="152">
        <v>448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20109</v>
      </c>
      <c r="H25" s="154">
        <f>H19+H20+H21</f>
        <v>20013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8402</v>
      </c>
      <c r="D26" s="151">
        <v>8676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12245</v>
      </c>
      <c r="D27" s="155">
        <f>SUM(D23:D26)</f>
        <v>10220</v>
      </c>
      <c r="E27" s="253" t="s">
        <v>83</v>
      </c>
      <c r="F27" s="242" t="s">
        <v>84</v>
      </c>
      <c r="G27" s="154">
        <f>SUM(G28:G30)</f>
        <v>9528</v>
      </c>
      <c r="H27" s="154">
        <f>SUM(H28:H30)</f>
        <v>5591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9528</v>
      </c>
      <c r="H28" s="152">
        <v>5591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10360</v>
      </c>
      <c r="D30" s="151">
        <v>10360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4861</v>
      </c>
      <c r="H31" s="152">
        <v>9591</v>
      </c>
      <c r="M31" s="157"/>
    </row>
    <row r="32" spans="1:15" ht="15">
      <c r="A32" s="235" t="s">
        <v>98</v>
      </c>
      <c r="B32" s="250" t="s">
        <v>99</v>
      </c>
      <c r="C32" s="155">
        <f>C30+C31</f>
        <v>10360</v>
      </c>
      <c r="D32" s="155">
        <f>D30+D31</f>
        <v>10360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14389</v>
      </c>
      <c r="H33" s="154">
        <f>H27+H31+H32</f>
        <v>15182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39834</v>
      </c>
      <c r="H36" s="154">
        <f>H25+H17+H33</f>
        <v>40531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12634+25</f>
        <v>12659</v>
      </c>
      <c r="H44" s="152">
        <v>12916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12659</v>
      </c>
      <c r="H49" s="154">
        <f>SUM(H43:H48)</f>
        <v>12916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225</v>
      </c>
      <c r="D54" s="151">
        <v>225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44107</v>
      </c>
      <c r="D55" s="155">
        <f>D19+D20+D21+D27+D32+D45+D51+D53+D54</f>
        <v>44455</v>
      </c>
      <c r="E55" s="237" t="s">
        <v>172</v>
      </c>
      <c r="F55" s="261" t="s">
        <v>173</v>
      </c>
      <c r="G55" s="154">
        <f>G49+G51+G52+G53+G54</f>
        <v>12659</v>
      </c>
      <c r="H55" s="154">
        <f>H49+H51+H52+H53+H54</f>
        <v>12916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589</v>
      </c>
      <c r="D58" s="151">
        <v>520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5606+19</f>
        <v>5625</v>
      </c>
      <c r="H59" s="152">
        <v>4944</v>
      </c>
      <c r="M59" s="157"/>
    </row>
    <row r="60" spans="1:8" ht="15">
      <c r="A60" s="235" t="s">
        <v>183</v>
      </c>
      <c r="B60" s="241" t="s">
        <v>184</v>
      </c>
      <c r="C60" s="151">
        <v>607</v>
      </c>
      <c r="D60" s="151">
        <v>10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16392</v>
      </c>
      <c r="H61" s="154">
        <f>SUM(H62:H68)</f>
        <v>15437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3542</v>
      </c>
      <c r="H62" s="152">
        <v>2620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1196</v>
      </c>
      <c r="D64" s="155">
        <f>SUM(D58:D63)</f>
        <v>530</v>
      </c>
      <c r="E64" s="237" t="s">
        <v>200</v>
      </c>
      <c r="F64" s="242" t="s">
        <v>201</v>
      </c>
      <c r="G64" s="152">
        <v>9119</v>
      </c>
      <c r="H64" s="152">
        <v>8460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2095</v>
      </c>
      <c r="H66" s="152">
        <v>2597</v>
      </c>
    </row>
    <row r="67" spans="1:8" ht="15">
      <c r="A67" s="235" t="s">
        <v>207</v>
      </c>
      <c r="B67" s="241" t="s">
        <v>208</v>
      </c>
      <c r="C67" s="151">
        <v>4145</v>
      </c>
      <c r="D67" s="151">
        <v>6098</v>
      </c>
      <c r="E67" s="237" t="s">
        <v>209</v>
      </c>
      <c r="F67" s="242" t="s">
        <v>210</v>
      </c>
      <c r="G67" s="152">
        <v>770</v>
      </c>
      <c r="H67" s="152">
        <v>775</v>
      </c>
    </row>
    <row r="68" spans="1:8" ht="15">
      <c r="A68" s="235" t="s">
        <v>211</v>
      </c>
      <c r="B68" s="241" t="s">
        <v>212</v>
      </c>
      <c r="C68" s="151">
        <v>17247</v>
      </c>
      <c r="D68" s="151">
        <v>12241</v>
      </c>
      <c r="E68" s="237" t="s">
        <v>213</v>
      </c>
      <c r="F68" s="242" t="s">
        <v>214</v>
      </c>
      <c r="G68" s="152">
        <v>866</v>
      </c>
      <c r="H68" s="152">
        <v>985</v>
      </c>
    </row>
    <row r="69" spans="1:8" ht="15">
      <c r="A69" s="235" t="s">
        <v>215</v>
      </c>
      <c r="B69" s="241" t="s">
        <v>216</v>
      </c>
      <c r="C69" s="151">
        <v>1493</v>
      </c>
      <c r="D69" s="151">
        <v>2059</v>
      </c>
      <c r="E69" s="251" t="s">
        <v>78</v>
      </c>
      <c r="F69" s="242" t="s">
        <v>217</v>
      </c>
      <c r="G69" s="152">
        <v>2190</v>
      </c>
      <c r="H69" s="152">
        <v>3445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24207</v>
      </c>
      <c r="H71" s="161">
        <f>H59+H60+H61+H69+H70</f>
        <v>23826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420</v>
      </c>
      <c r="D72" s="151">
        <v>348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894</v>
      </c>
      <c r="D74" s="151">
        <v>2012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24199</v>
      </c>
      <c r="D75" s="155">
        <f>SUM(D67:D74)</f>
        <v>22758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1769</v>
      </c>
      <c r="H76" s="152">
        <v>2002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25976</v>
      </c>
      <c r="H79" s="162">
        <f>H71+H74+H75+H76</f>
        <v>25828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1764</v>
      </c>
      <c r="D87" s="151">
        <v>2506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6711</v>
      </c>
      <c r="D88" s="151">
        <v>7519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1017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4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8475</v>
      </c>
      <c r="D91" s="155">
        <f>SUM(D87:D90)</f>
        <v>11046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492</v>
      </c>
      <c r="D92" s="151">
        <v>486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34362</v>
      </c>
      <c r="D93" s="155">
        <f>D64+D75+D84+D91+D92</f>
        <v>34820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78469</v>
      </c>
      <c r="D94" s="164">
        <f>D93+D55</f>
        <v>79275</v>
      </c>
      <c r="E94" s="449" t="s">
        <v>270</v>
      </c>
      <c r="F94" s="289" t="s">
        <v>271</v>
      </c>
      <c r="G94" s="165">
        <f>G36+G39+G55+G79</f>
        <v>78469</v>
      </c>
      <c r="H94" s="165">
        <f>H36+H39+H55+H79</f>
        <v>79275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D31" sqref="D3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01.01.2015-30.06.2015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3413</v>
      </c>
      <c r="D9" s="46">
        <v>3315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31693</v>
      </c>
      <c r="D10" s="46">
        <v>15858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4229</v>
      </c>
      <c r="D11" s="46">
        <v>2272</v>
      </c>
      <c r="E11" s="300" t="s">
        <v>293</v>
      </c>
      <c r="F11" s="549" t="s">
        <v>294</v>
      </c>
      <c r="G11" s="550">
        <v>54410</v>
      </c>
      <c r="H11" s="550">
        <v>33529</v>
      </c>
    </row>
    <row r="12" spans="1:8" ht="12">
      <c r="A12" s="298" t="s">
        <v>295</v>
      </c>
      <c r="B12" s="299" t="s">
        <v>296</v>
      </c>
      <c r="C12" s="46">
        <v>8327</v>
      </c>
      <c r="D12" s="46">
        <v>6900</v>
      </c>
      <c r="E12" s="300" t="s">
        <v>78</v>
      </c>
      <c r="F12" s="549" t="s">
        <v>297</v>
      </c>
      <c r="G12" s="550">
        <v>2876</v>
      </c>
      <c r="H12" s="550">
        <v>1816</v>
      </c>
    </row>
    <row r="13" spans="1:18" ht="12">
      <c r="A13" s="298" t="s">
        <v>298</v>
      </c>
      <c r="B13" s="299" t="s">
        <v>299</v>
      </c>
      <c r="C13" s="46">
        <v>2430</v>
      </c>
      <c r="D13" s="46">
        <v>1348</v>
      </c>
      <c r="E13" s="301" t="s">
        <v>51</v>
      </c>
      <c r="F13" s="551" t="s">
        <v>300</v>
      </c>
      <c r="G13" s="548">
        <f>SUM(G9:G12)</f>
        <v>57286</v>
      </c>
      <c r="H13" s="548">
        <f>SUM(H9:H12)</f>
        <v>35345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801</v>
      </c>
      <c r="D14" s="46">
        <v>611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232</v>
      </c>
      <c r="H15" s="550">
        <v>9</v>
      </c>
    </row>
    <row r="16" spans="1:8" ht="12">
      <c r="A16" s="298" t="s">
        <v>307</v>
      </c>
      <c r="B16" s="299" t="s">
        <v>308</v>
      </c>
      <c r="C16" s="47">
        <v>588</v>
      </c>
      <c r="D16" s="47">
        <v>436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51481</v>
      </c>
      <c r="D19" s="49">
        <f>SUM(D9:D15)+D16</f>
        <v>30740</v>
      </c>
      <c r="E19" s="304" t="s">
        <v>317</v>
      </c>
      <c r="F19" s="552" t="s">
        <v>318</v>
      </c>
      <c r="G19" s="550">
        <v>165</v>
      </c>
      <c r="H19" s="550">
        <v>156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460</v>
      </c>
      <c r="D22" s="46">
        <v>260</v>
      </c>
      <c r="E22" s="304" t="s">
        <v>326</v>
      </c>
      <c r="F22" s="552" t="s">
        <v>327</v>
      </c>
      <c r="G22" s="550">
        <v>136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153</v>
      </c>
      <c r="D24" s="46">
        <v>5</v>
      </c>
      <c r="E24" s="301" t="s">
        <v>103</v>
      </c>
      <c r="F24" s="554" t="s">
        <v>334</v>
      </c>
      <c r="G24" s="548">
        <f>SUM(G19:G23)</f>
        <v>301</v>
      </c>
      <c r="H24" s="548">
        <f>SUM(H19:H23)</f>
        <v>156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200</v>
      </c>
      <c r="D25" s="46">
        <v>57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813</v>
      </c>
      <c r="D26" s="49">
        <f>SUM(D22:D25)</f>
        <v>322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52294</v>
      </c>
      <c r="D28" s="50">
        <f>D26+D19</f>
        <v>31062</v>
      </c>
      <c r="E28" s="127" t="s">
        <v>339</v>
      </c>
      <c r="F28" s="554" t="s">
        <v>340</v>
      </c>
      <c r="G28" s="548">
        <f>G13+G15+G24</f>
        <v>57819</v>
      </c>
      <c r="H28" s="548">
        <f>H13+H15+H24</f>
        <v>35510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5525</v>
      </c>
      <c r="D30" s="50">
        <f>IF((H28-D28)&gt;0,H28-D28,0)</f>
        <v>4448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52294</v>
      </c>
      <c r="D33" s="49">
        <f>D28-D31+D32</f>
        <v>31062</v>
      </c>
      <c r="E33" s="127" t="s">
        <v>353</v>
      </c>
      <c r="F33" s="554" t="s">
        <v>354</v>
      </c>
      <c r="G33" s="53">
        <f>G32-G31+G28</f>
        <v>57819</v>
      </c>
      <c r="H33" s="53">
        <f>H32-H31+H28</f>
        <v>35510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5525</v>
      </c>
      <c r="D34" s="50">
        <f>IF((H33-D33)&gt;0,H33-D33,0)</f>
        <v>4448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664</v>
      </c>
      <c r="D35" s="49">
        <f>D36+D37+D38</f>
        <v>445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664</v>
      </c>
      <c r="D36" s="46">
        <v>445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4861</v>
      </c>
      <c r="D39" s="460">
        <f>+IF((H33-D33-D35)&gt;0,H33-D33-D35,0)</f>
        <v>4003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4861</v>
      </c>
      <c r="D41" s="52">
        <f>IF(H39=0,IF(D39-D40&gt;0,D39-D40+H40,0),IF(H39-H40&lt;0,H40-H39+D39,0))</f>
        <v>4003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57819</v>
      </c>
      <c r="D42" s="53">
        <f>D33+D35+D39</f>
        <v>35510</v>
      </c>
      <c r="E42" s="128" t="s">
        <v>380</v>
      </c>
      <c r="F42" s="129" t="s">
        <v>381</v>
      </c>
      <c r="G42" s="53">
        <f>G39+G33</f>
        <v>57819</v>
      </c>
      <c r="H42" s="53">
        <f>H39+H33</f>
        <v>35510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D47" sqref="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01.01.2015-30.06.2015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66603</v>
      </c>
      <c r="D10" s="54">
        <v>41683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-44357</v>
      </c>
      <c r="D11" s="54">
        <v>-25878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-11125</v>
      </c>
      <c r="D13" s="54">
        <v>-7701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-4349</v>
      </c>
      <c r="D14" s="54">
        <v>-3546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-733</v>
      </c>
      <c r="D15" s="54">
        <v>-689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-21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85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6103</v>
      </c>
      <c r="D20" s="55">
        <f>SUM(D10:D19)</f>
        <v>3869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-1914</v>
      </c>
      <c r="D22" s="54">
        <v>-324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104</v>
      </c>
      <c r="D23" s="54">
        <v>68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1128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-682</v>
      </c>
      <c r="D32" s="55">
        <f>SUM(D22:D31)</f>
        <v>-256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1623</v>
      </c>
      <c r="D36" s="54"/>
      <c r="E36" s="130"/>
      <c r="F36" s="130"/>
    </row>
    <row r="37" spans="1:6" ht="12">
      <c r="A37" s="332" t="s">
        <v>439</v>
      </c>
      <c r="B37" s="333" t="s">
        <v>440</v>
      </c>
      <c r="C37" s="54">
        <v>-3797</v>
      </c>
      <c r="D37" s="54"/>
      <c r="E37" s="130"/>
      <c r="F37" s="130"/>
    </row>
    <row r="38" spans="1:6" ht="12">
      <c r="A38" s="332" t="s">
        <v>441</v>
      </c>
      <c r="B38" s="333" t="s">
        <v>442</v>
      </c>
      <c r="C38" s="54">
        <v>-2285</v>
      </c>
      <c r="D38" s="54">
        <v>-1981</v>
      </c>
      <c r="E38" s="130"/>
      <c r="F38" s="130"/>
    </row>
    <row r="39" spans="1:6" ht="12">
      <c r="A39" s="332" t="s">
        <v>443</v>
      </c>
      <c r="B39" s="333" t="s">
        <v>444</v>
      </c>
      <c r="C39" s="54">
        <v>-205</v>
      </c>
      <c r="D39" s="54">
        <v>-61</v>
      </c>
      <c r="E39" s="130"/>
      <c r="F39" s="130"/>
    </row>
    <row r="40" spans="1:6" ht="12">
      <c r="A40" s="332" t="s">
        <v>445</v>
      </c>
      <c r="B40" s="333" t="s">
        <v>446</v>
      </c>
      <c r="C40" s="54">
        <v>-2471</v>
      </c>
      <c r="D40" s="54">
        <v>-2221</v>
      </c>
      <c r="E40" s="130"/>
      <c r="F40" s="130"/>
    </row>
    <row r="41" spans="1:8" ht="12">
      <c r="A41" s="332" t="s">
        <v>447</v>
      </c>
      <c r="B41" s="333" t="s">
        <v>448</v>
      </c>
      <c r="C41" s="54">
        <v>-797</v>
      </c>
      <c r="D41" s="54">
        <v>-5432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-7932</v>
      </c>
      <c r="D42" s="55">
        <f>SUM(D34:D41)</f>
        <v>-9695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-2511</v>
      </c>
      <c r="D43" s="55">
        <f>D42+D32+D20</f>
        <v>-6082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10986</v>
      </c>
      <c r="D44" s="132">
        <v>8714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8475</v>
      </c>
      <c r="D45" s="55">
        <f>D44+D43</f>
        <v>2632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8475</v>
      </c>
      <c r="D46" s="56">
        <v>2632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H29" sqref="H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01.01.2015-30.06.2015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5336</v>
      </c>
      <c r="D11" s="58">
        <f>'справка №1-БАЛАНС'!H19</f>
        <v>19565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448</v>
      </c>
      <c r="I11" s="58">
        <f>'справка №1-БАЛАНС'!H28+'справка №1-БАЛАНС'!H31</f>
        <v>15182</v>
      </c>
      <c r="J11" s="58">
        <f>'справка №1-БАЛАНС'!H29+'справка №1-БАЛАНС'!H32</f>
        <v>0</v>
      </c>
      <c r="K11" s="60"/>
      <c r="L11" s="344">
        <f>SUM(C11:K11)</f>
        <v>40531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5336</v>
      </c>
      <c r="D15" s="61">
        <f aca="true" t="shared" si="2" ref="D15:M15">D11+D12</f>
        <v>19565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448</v>
      </c>
      <c r="I15" s="61">
        <f t="shared" si="2"/>
        <v>15182</v>
      </c>
      <c r="J15" s="61">
        <f t="shared" si="2"/>
        <v>0</v>
      </c>
      <c r="K15" s="61">
        <f t="shared" si="2"/>
        <v>0</v>
      </c>
      <c r="L15" s="344">
        <f t="shared" si="1"/>
        <v>40531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4861</v>
      </c>
      <c r="J16" s="345">
        <f>+'справка №1-БАЛАНС'!G32</f>
        <v>0</v>
      </c>
      <c r="K16" s="60"/>
      <c r="L16" s="344">
        <f t="shared" si="1"/>
        <v>4861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85</v>
      </c>
      <c r="I17" s="62">
        <f t="shared" si="3"/>
        <v>-5688</v>
      </c>
      <c r="J17" s="62">
        <f>J18+J19</f>
        <v>0</v>
      </c>
      <c r="K17" s="62">
        <f t="shared" si="3"/>
        <v>0</v>
      </c>
      <c r="L17" s="344">
        <f t="shared" si="1"/>
        <v>-5603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-5603</v>
      </c>
      <c r="J18" s="60"/>
      <c r="K18" s="60"/>
      <c r="L18" s="344">
        <f t="shared" si="1"/>
        <v>-5603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>
        <v>85</v>
      </c>
      <c r="I19" s="60">
        <v>-85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>
        <v>11</v>
      </c>
      <c r="I28" s="60">
        <v>34</v>
      </c>
      <c r="J28" s="60"/>
      <c r="K28" s="60"/>
      <c r="L28" s="344">
        <f t="shared" si="1"/>
        <v>45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5336</v>
      </c>
      <c r="D29" s="59">
        <f aca="true" t="shared" si="6" ref="D29:M29">D17+D20+D21+D24+D28+D27+D15+D16</f>
        <v>19565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544</v>
      </c>
      <c r="I29" s="59">
        <f t="shared" si="6"/>
        <v>14389</v>
      </c>
      <c r="J29" s="59">
        <f t="shared" si="6"/>
        <v>0</v>
      </c>
      <c r="K29" s="59">
        <f t="shared" si="6"/>
        <v>0</v>
      </c>
      <c r="L29" s="344">
        <f t="shared" si="1"/>
        <v>39834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5336</v>
      </c>
      <c r="D32" s="59">
        <f t="shared" si="7"/>
        <v>19565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544</v>
      </c>
      <c r="I32" s="59">
        <f t="shared" si="7"/>
        <v>14389</v>
      </c>
      <c r="J32" s="59">
        <f t="shared" si="7"/>
        <v>0</v>
      </c>
      <c r="K32" s="59">
        <f t="shared" si="7"/>
        <v>0</v>
      </c>
      <c r="L32" s="344">
        <f t="shared" si="1"/>
        <v>39834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M22" sqref="M2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01.01.2015-30.06.2015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63</v>
      </c>
      <c r="E10" s="189">
        <v>4</v>
      </c>
      <c r="F10" s="189"/>
      <c r="G10" s="74">
        <f aca="true" t="shared" si="2" ref="G10:G39">D10+E10-F10</f>
        <v>67</v>
      </c>
      <c r="H10" s="65"/>
      <c r="I10" s="65"/>
      <c r="J10" s="74">
        <f aca="true" t="shared" si="3" ref="J10:J39">G10+H10-I10</f>
        <v>67</v>
      </c>
      <c r="K10" s="65">
        <v>37</v>
      </c>
      <c r="L10" s="65">
        <v>13</v>
      </c>
      <c r="M10" s="65"/>
      <c r="N10" s="74">
        <f aca="true" t="shared" si="4" ref="N10:N39">K10+L10-M10</f>
        <v>50</v>
      </c>
      <c r="O10" s="65"/>
      <c r="P10" s="65"/>
      <c r="Q10" s="74">
        <f t="shared" si="0"/>
        <v>50</v>
      </c>
      <c r="R10" s="74">
        <f t="shared" si="1"/>
        <v>17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3333</v>
      </c>
      <c r="E11" s="189">
        <v>498</v>
      </c>
      <c r="F11" s="189">
        <v>63</v>
      </c>
      <c r="G11" s="74">
        <f t="shared" si="2"/>
        <v>3768</v>
      </c>
      <c r="H11" s="65"/>
      <c r="I11" s="65"/>
      <c r="J11" s="74">
        <f t="shared" si="3"/>
        <v>3768</v>
      </c>
      <c r="K11" s="65">
        <v>2604</v>
      </c>
      <c r="L11" s="65">
        <v>212</v>
      </c>
      <c r="M11" s="65">
        <v>63</v>
      </c>
      <c r="N11" s="74">
        <f t="shared" si="4"/>
        <v>2753</v>
      </c>
      <c r="O11" s="65"/>
      <c r="P11" s="65"/>
      <c r="Q11" s="74">
        <f t="shared" si="0"/>
        <v>2753</v>
      </c>
      <c r="R11" s="74">
        <f t="shared" si="1"/>
        <v>1015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29992</v>
      </c>
      <c r="E13" s="189">
        <v>1346</v>
      </c>
      <c r="F13" s="189">
        <v>1072</v>
      </c>
      <c r="G13" s="74">
        <f t="shared" si="2"/>
        <v>30266</v>
      </c>
      <c r="H13" s="65"/>
      <c r="I13" s="65"/>
      <c r="J13" s="74">
        <f t="shared" si="3"/>
        <v>30266</v>
      </c>
      <c r="K13" s="65">
        <v>13256</v>
      </c>
      <c r="L13" s="65">
        <v>3831</v>
      </c>
      <c r="M13" s="65">
        <v>973</v>
      </c>
      <c r="N13" s="74">
        <f t="shared" si="4"/>
        <v>16114</v>
      </c>
      <c r="O13" s="65"/>
      <c r="P13" s="65"/>
      <c r="Q13" s="74">
        <f t="shared" si="0"/>
        <v>16114</v>
      </c>
      <c r="R13" s="74">
        <f t="shared" si="1"/>
        <v>14152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12447</v>
      </c>
      <c r="E16" s="189">
        <v>1179</v>
      </c>
      <c r="F16" s="189">
        <v>110</v>
      </c>
      <c r="G16" s="74">
        <f t="shared" si="2"/>
        <v>13516</v>
      </c>
      <c r="H16" s="65"/>
      <c r="I16" s="65"/>
      <c r="J16" s="74">
        <f t="shared" si="3"/>
        <v>13516</v>
      </c>
      <c r="K16" s="65">
        <v>6288</v>
      </c>
      <c r="L16" s="65">
        <v>1223</v>
      </c>
      <c r="M16" s="65">
        <v>88</v>
      </c>
      <c r="N16" s="74">
        <f t="shared" si="4"/>
        <v>7423</v>
      </c>
      <c r="O16" s="65"/>
      <c r="P16" s="65"/>
      <c r="Q16" s="74">
        <f aca="true" t="shared" si="5" ref="Q16:Q25">N16+O16-P16</f>
        <v>7423</v>
      </c>
      <c r="R16" s="74">
        <f aca="true" t="shared" si="6" ref="R16:R25">J16-Q16</f>
        <v>6093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45835</v>
      </c>
      <c r="E17" s="194">
        <f>SUM(E9:E16)</f>
        <v>3027</v>
      </c>
      <c r="F17" s="194">
        <f>SUM(F9:F16)</f>
        <v>1245</v>
      </c>
      <c r="G17" s="74">
        <f t="shared" si="2"/>
        <v>47617</v>
      </c>
      <c r="H17" s="75">
        <f>SUM(H9:H16)</f>
        <v>0</v>
      </c>
      <c r="I17" s="75">
        <f>SUM(I9:I16)</f>
        <v>0</v>
      </c>
      <c r="J17" s="74">
        <f t="shared" si="3"/>
        <v>47617</v>
      </c>
      <c r="K17" s="75">
        <f>SUM(K9:K16)</f>
        <v>22185</v>
      </c>
      <c r="L17" s="75">
        <f>SUM(L9:L16)</f>
        <v>5279</v>
      </c>
      <c r="M17" s="75">
        <f>SUM(M9:M16)</f>
        <v>1124</v>
      </c>
      <c r="N17" s="74">
        <f t="shared" si="4"/>
        <v>26340</v>
      </c>
      <c r="O17" s="75">
        <f>SUM(O9:O16)</f>
        <v>0</v>
      </c>
      <c r="P17" s="75">
        <f>SUM(P9:P16)</f>
        <v>0</v>
      </c>
      <c r="Q17" s="74">
        <f t="shared" si="5"/>
        <v>26340</v>
      </c>
      <c r="R17" s="74">
        <f t="shared" si="6"/>
        <v>21277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4254</v>
      </c>
      <c r="E22" s="189">
        <v>2660</v>
      </c>
      <c r="F22" s="189"/>
      <c r="G22" s="74">
        <f t="shared" si="2"/>
        <v>6914</v>
      </c>
      <c r="H22" s="65"/>
      <c r="I22" s="65"/>
      <c r="J22" s="74">
        <f t="shared" si="3"/>
        <v>6914</v>
      </c>
      <c r="K22" s="65">
        <v>2710</v>
      </c>
      <c r="L22" s="65">
        <v>361</v>
      </c>
      <c r="M22" s="65"/>
      <c r="N22" s="74">
        <f t="shared" si="4"/>
        <v>3071</v>
      </c>
      <c r="O22" s="65"/>
      <c r="P22" s="65"/>
      <c r="Q22" s="74">
        <f t="shared" si="5"/>
        <v>3071</v>
      </c>
      <c r="R22" s="74">
        <f t="shared" si="6"/>
        <v>3843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8722</v>
      </c>
      <c r="E24" s="189"/>
      <c r="F24" s="189"/>
      <c r="G24" s="74">
        <f t="shared" si="2"/>
        <v>8722</v>
      </c>
      <c r="H24" s="65"/>
      <c r="I24" s="65"/>
      <c r="J24" s="74">
        <f t="shared" si="3"/>
        <v>8722</v>
      </c>
      <c r="K24" s="65">
        <v>46</v>
      </c>
      <c r="L24" s="65">
        <v>274</v>
      </c>
      <c r="M24" s="65"/>
      <c r="N24" s="74">
        <f t="shared" si="4"/>
        <v>320</v>
      </c>
      <c r="O24" s="65"/>
      <c r="P24" s="65"/>
      <c r="Q24" s="74">
        <f t="shared" si="5"/>
        <v>320</v>
      </c>
      <c r="R24" s="74">
        <f t="shared" si="6"/>
        <v>8402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12976</v>
      </c>
      <c r="E25" s="190">
        <f aca="true" t="shared" si="7" ref="E25:P25">SUM(E21:E24)</f>
        <v>2660</v>
      </c>
      <c r="F25" s="190">
        <f t="shared" si="7"/>
        <v>0</v>
      </c>
      <c r="G25" s="67">
        <f t="shared" si="2"/>
        <v>15636</v>
      </c>
      <c r="H25" s="66">
        <f t="shared" si="7"/>
        <v>0</v>
      </c>
      <c r="I25" s="66">
        <f t="shared" si="7"/>
        <v>0</v>
      </c>
      <c r="J25" s="67">
        <f t="shared" si="3"/>
        <v>15636</v>
      </c>
      <c r="K25" s="66">
        <f t="shared" si="7"/>
        <v>2756</v>
      </c>
      <c r="L25" s="66">
        <f t="shared" si="7"/>
        <v>635</v>
      </c>
      <c r="M25" s="66">
        <f t="shared" si="7"/>
        <v>0</v>
      </c>
      <c r="N25" s="67">
        <f t="shared" si="4"/>
        <v>3391</v>
      </c>
      <c r="O25" s="66">
        <f t="shared" si="7"/>
        <v>0</v>
      </c>
      <c r="P25" s="66">
        <f t="shared" si="7"/>
        <v>0</v>
      </c>
      <c r="Q25" s="67">
        <f t="shared" si="5"/>
        <v>3391</v>
      </c>
      <c r="R25" s="67">
        <f t="shared" si="6"/>
        <v>12245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10360</v>
      </c>
      <c r="E39" s="572"/>
      <c r="F39" s="572"/>
      <c r="G39" s="74">
        <f t="shared" si="2"/>
        <v>10360</v>
      </c>
      <c r="H39" s="572"/>
      <c r="I39" s="572"/>
      <c r="J39" s="74">
        <f t="shared" si="3"/>
        <v>10360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10360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69171</v>
      </c>
      <c r="E40" s="438">
        <f>E17+E18+E19+E25+E38+E39</f>
        <v>5687</v>
      </c>
      <c r="F40" s="438">
        <f aca="true" t="shared" si="13" ref="F40:R40">F17+F18+F19+F25+F38+F39</f>
        <v>1245</v>
      </c>
      <c r="G40" s="438">
        <f t="shared" si="13"/>
        <v>73613</v>
      </c>
      <c r="H40" s="438">
        <f t="shared" si="13"/>
        <v>0</v>
      </c>
      <c r="I40" s="438">
        <f t="shared" si="13"/>
        <v>0</v>
      </c>
      <c r="J40" s="438">
        <f t="shared" si="13"/>
        <v>73613</v>
      </c>
      <c r="K40" s="438">
        <f t="shared" si="13"/>
        <v>24941</v>
      </c>
      <c r="L40" s="438">
        <f t="shared" si="13"/>
        <v>5914</v>
      </c>
      <c r="M40" s="438">
        <f t="shared" si="13"/>
        <v>1124</v>
      </c>
      <c r="N40" s="438">
        <f t="shared" si="13"/>
        <v>29731</v>
      </c>
      <c r="O40" s="438">
        <f t="shared" si="13"/>
        <v>0</v>
      </c>
      <c r="P40" s="438">
        <f t="shared" si="13"/>
        <v>0</v>
      </c>
      <c r="Q40" s="438">
        <f t="shared" si="13"/>
        <v>29731</v>
      </c>
      <c r="R40" s="438">
        <f t="shared" si="13"/>
        <v>43882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4">
      <selection activeCell="D92" sqref="D9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01.01.2015-30.06.2015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225</v>
      </c>
      <c r="D21" s="108">
        <v>225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5488</v>
      </c>
      <c r="D24" s="119">
        <f>SUM(D25:D27)</f>
        <v>5488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3245</v>
      </c>
      <c r="D25" s="108">
        <v>3245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2243</v>
      </c>
      <c r="D26" s="108">
        <v>2243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15904</v>
      </c>
      <c r="D28" s="108">
        <v>15904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1493</v>
      </c>
      <c r="D29" s="108">
        <v>1493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420</v>
      </c>
      <c r="D33" s="105">
        <f>SUM(D34:D37)</f>
        <v>420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420</v>
      </c>
      <c r="D34" s="108">
        <v>420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894</v>
      </c>
      <c r="D38" s="105">
        <f>SUM(D39:D42)</f>
        <v>894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894</v>
      </c>
      <c r="D42" s="108">
        <v>894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24199</v>
      </c>
      <c r="D43" s="104">
        <f>D24+D28+D29+D31+D30+D32+D33+D38</f>
        <v>24199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24424</v>
      </c>
      <c r="D44" s="103">
        <f>D43+D21+D19+D9</f>
        <v>24424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4966</v>
      </c>
      <c r="D56" s="103">
        <f>D57+D59</f>
        <v>0</v>
      </c>
      <c r="E56" s="119">
        <f t="shared" si="1"/>
        <v>4966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4966</v>
      </c>
      <c r="D57" s="108"/>
      <c r="E57" s="119">
        <f t="shared" si="1"/>
        <v>4966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>
        <v>7693</v>
      </c>
      <c r="D64" s="108"/>
      <c r="E64" s="119">
        <f t="shared" si="1"/>
        <v>7693</v>
      </c>
      <c r="F64" s="110"/>
    </row>
    <row r="65" spans="1:6" ht="12">
      <c r="A65" s="396" t="s">
        <v>712</v>
      </c>
      <c r="B65" s="397" t="s">
        <v>713</v>
      </c>
      <c r="C65" s="109">
        <v>7693</v>
      </c>
      <c r="D65" s="109"/>
      <c r="E65" s="119">
        <f t="shared" si="1"/>
        <v>7693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12659</v>
      </c>
      <c r="D66" s="103">
        <f>D52+D56+D61+D62+D63+D64</f>
        <v>0</v>
      </c>
      <c r="E66" s="119">
        <f t="shared" si="1"/>
        <v>12659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3779</v>
      </c>
      <c r="D71" s="105">
        <f>SUM(D72:D74)</f>
        <v>3779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734</v>
      </c>
      <c r="D72" s="108">
        <v>734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>
        <v>3045</v>
      </c>
      <c r="D73" s="108">
        <v>3045</v>
      </c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5625</v>
      </c>
      <c r="D75" s="103">
        <f>D76+D78</f>
        <v>5625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1823</v>
      </c>
      <c r="D76" s="108">
        <v>1823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>
        <v>3802</v>
      </c>
      <c r="D78" s="108">
        <v>3802</v>
      </c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12613</v>
      </c>
      <c r="D85" s="104">
        <f>SUM(D86:D90)+D94</f>
        <v>12613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8882</v>
      </c>
      <c r="D87" s="108">
        <v>8882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2095</v>
      </c>
      <c r="D89" s="108">
        <v>2095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866</v>
      </c>
      <c r="D90" s="103">
        <f>SUM(D91:D93)</f>
        <v>866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24</v>
      </c>
      <c r="D91" s="108">
        <v>24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526</v>
      </c>
      <c r="D92" s="108">
        <v>526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316</v>
      </c>
      <c r="D93" s="108">
        <v>316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770</v>
      </c>
      <c r="D94" s="108">
        <v>770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2190</v>
      </c>
      <c r="D95" s="108">
        <v>2190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24207</v>
      </c>
      <c r="D96" s="104">
        <f>D85+D80+D75+D71+D95</f>
        <v>24207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36866</v>
      </c>
      <c r="D97" s="104">
        <f>D96+D68+D66</f>
        <v>24207</v>
      </c>
      <c r="E97" s="104">
        <f>E96+E68+E66</f>
        <v>12659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H30" sqref="H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01.01.2015-30.06.2015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E20" sqref="E2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3" ht="15" customHeight="1">
      <c r="A6" s="27" t="s">
        <v>826</v>
      </c>
      <c r="B6" s="628" t="str">
        <f>'справка №1-БАЛАНС'!E5</f>
        <v>01.01.2015-30.06.2015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tahchiev</cp:lastModifiedBy>
  <cp:lastPrinted>2015-07-27T07:03:18Z</cp:lastPrinted>
  <dcterms:created xsi:type="dcterms:W3CDTF">2000-06-29T12:02:40Z</dcterms:created>
  <dcterms:modified xsi:type="dcterms:W3CDTF">2015-07-31T07:43:09Z</dcterms:modified>
  <cp:category/>
  <cp:version/>
  <cp:contentType/>
  <cp:contentStatus/>
</cp:coreProperties>
</file>