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45" windowWidth="10800" windowHeight="3450" tabRatio="79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<sst xmlns="http://schemas.openxmlformats.org/spreadsheetml/2006/main" count="1062" uniqueCount="875">
  <si>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</si>
  <si>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</si>
  <si>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</si>
  <si>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</si>
  <si>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</si>
  <si>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</si>
  <si>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</si>
  <si>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</si>
  <si>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</si>
  <si>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</si>
  <si>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</si>
  <si>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</si>
  <si>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</si>
  <si>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</si>
  <si>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</si>
  <si>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</si>
  <si>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</si>
  <si>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</si>
  <si>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</si>
  <si>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</si>
  <si>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</si>
  <si>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</si>
  <si>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</si>
  <si>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</si>
  <si>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</si>
  <si>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</si>
  <si>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</si>
  <si>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</si>
  <si>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</si>
  <si>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</si>
  <si>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</si>
  <si>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</si>
  <si>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</si>
  <si>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</si>
  <si>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</si>
  <si>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</si>
  <si>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</si>
  <si>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</si>
  <si>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</si>
  <si>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</si>
  <si>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</si>
  <si>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</si>
  <si>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</si>
  <si>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</si>
  <si>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</si>
  <si>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</si>
  <si>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</si>
  <si>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</si>
  <si>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</si>
  <si>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</si>
  <si>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</si>
  <si>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</si>
  <si>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</si>
  <si>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</si>
  <si>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</si>
  <si>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</si>
  <si>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</si>
  <si>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</si>
  <si>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</si>
  <si>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</si>
  <si>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</si>
  <si>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</si>
  <si>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</si>
  <si>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</si>
  <si>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</si>
  <si>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</si>
  <si>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</si>
  <si>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</si>
  <si>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</si>
  <si>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</si>
  <si>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</si>
  <si>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</si>
  <si>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</si>
  <si>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</si>
  <si>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</si>
  <si>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</si>
  <si>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</si>
  <si>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</si>
  <si>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</si>
  <si>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</si>
  <si>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</si>
  <si>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</si>
  <si>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</si>
  <si>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</si>
  <si>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</si>
  <si>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</si>
  <si>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</si>
  <si>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</si>
  <si>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</si>
  <si>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</si>
  <si>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</si>
  <si>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</si>
  <si>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</si>
  <si>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</si>
  <si>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</si>
  <si>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</si>
  <si>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</si>
  <si>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</si>
  <si>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</si>
  <si>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</si>
  <si>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</si>
  <si>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</si>
  <si>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</si>
  <si>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</si>
  <si>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</si>
  <si>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</si>
  <si>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</si>
  <si>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</si>
  <si>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</si>
  <si>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</si>
  <si>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</si>
  <si>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</si>
  <si>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</si>
  <si>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</si>
  <si>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</si>
  <si>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</si>
  <si>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</si>
  <si>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</si>
  <si>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</si>
  <si>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</si>
  <si>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</si>
  <si>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</si>
  <si>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</si>
  <si>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</si>
  <si>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</si>
  <si>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</si>
  <si>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</si>
  <si>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</si>
  <si>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</si>
  <si>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</si>
  <si>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</si>
  <si>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</si>
  <si>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</si>
  <si>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</si>
  <si>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</si>
  <si>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</si>
  <si>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</si>
  <si>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</si>
  <si>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</si>
  <si>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</si>
  <si>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</si>
  <si>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</si>
  <si>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</si>
  <si>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</si>
  <si>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</si>
  <si>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</si>
  <si>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</si>
  <si>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</si>
  <si>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</si>
  <si>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</si>
  <si>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</si>
  <si>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</si>
  <si>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</si>
  <si>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</si>
  <si>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</si>
  <si>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</si>
  <si>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</si>
  <si>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</si>
  <si>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</si>
  <si>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</si>
  <si>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</si>
  <si>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</si>
  <si>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</si>
  <si>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</si>
  <si>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</si>
  <si>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</si>
  <si>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</si>
  <si>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</si>
  <si>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</si>
  <si>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</si>
  <si>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</si>
  <si>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</si>
  <si>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</si>
  <si>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</si>
  <si>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</si>
  <si>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</si>
  <si>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</si>
  <si>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</si>
  <si>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</si>
  <si>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</si>
  <si>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</si>
  <si>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</si>
  <si>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</si>
  <si>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</si>
  <si>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</si>
  <si>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</si>
  <si>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</si>
  <si>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</si>
  <si>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</si>
  <si>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</si>
  <si>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</si>
  <si>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</si>
  <si>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</si>
  <si>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</si>
  <si>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</si>
  <si>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</si>
  <si>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</si>
  <si>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</si>
  <si>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</si>
  <si>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</si>
  <si>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</si>
  <si>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</si>
  <si>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</si>
  <si>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</si>
  <si>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</si>
  <si>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</si>
  <si>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</si>
  <si>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</si>
  <si>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</si>
  <si>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</si>
  <si>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</si>
  <si>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</si>
  <si>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</si>
  <si>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</si>
  <si>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</si>
  <si>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</si>
  <si>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</si>
  <si>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</si>
  <si>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</si>
  <si>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</si>
  <si>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</si>
  <si>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</si>
  <si>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</si>
  <si>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</si>
  <si>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</si>
  <si>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</si>
  <si>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</si>
  <si>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</si>
  <si>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</si>
  <si>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</si>
  <si>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</si>
  <si>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</si>
  <si>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</si>
  <si>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</si>
  <si>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</si>
  <si>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</si>
  <si>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</si>
  <si>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</si>
  <si>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</si>
  <si>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</si>
  <si>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</si>
  <si>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</si>
  <si>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</si>
  <si>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</si>
  <si>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</si>
  <si>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</si>
  <si>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</si>
  <si>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</si>
  <si>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</si>
  <si>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</si>
  <si>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</si>
  <si>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</si>
  <si>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</si>
  <si>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</si>
  <si>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</si>
  <si>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</si>
  <si>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</si>
  <si>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</si>
  <si>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</si>
  <si>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</si>
  <si>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</si>
  <si>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</si>
  <si>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</si>
  <si>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</si>
  <si>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</si>
  <si>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</si>
  <si>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</si>
  <si>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</si>
  <si>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</si>
  <si>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</si>
  <si>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</si>
  <si>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</si>
  <si>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</si>
  <si>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</si>
  <si>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</si>
  <si>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</si>
  <si>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</si>
  <si>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</si>
  <si>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</si>
  <si>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</si>
  <si>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</si>
  <si>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</si>
  <si>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</si>
  <si>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</si>
  <si>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</si>
  <si>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</si>
  <si>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</si>
  <si>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</si>
  <si>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</si>
  <si>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</si>
  <si>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</si>
  <si>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</si>
  <si>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</si>
  <si>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</si>
  <si>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</si>
  <si>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</si>
  <si>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</si>
  <si>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</si>
  <si>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</si>
  <si>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</si>
  <si>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</si>
  <si>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</si>
  <si>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</si>
  <si>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</si>
  <si>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</si>
  <si>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</si>
  <si>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</si>
  <si>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</si>
  <si>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</si>
  <si>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</si>
  <si>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</si>
  <si>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</si>
  <si>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</si>
  <si>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</si>
  <si>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</si>
  <si>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</si>
  <si>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</si>
  <si>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</si>
  <si>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</si>
  <si>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</si>
  <si>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</si>
  <si>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</si>
  <si>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</si>
  <si>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</si>
  <si>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</si>
  <si>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</si>
  <si>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</si>
  <si>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</si>
  <si>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</si>
  <si>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</si>
  <si>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</si>
  <si>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</si>
  <si>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</si>
  <si>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</si>
  <si>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</si>
  <si>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</si>
  <si>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</si>
  <si>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</si>
  <si>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</si>
  <si>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</si>
  <si>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</si>
  <si>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</si>
  <si>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</si>
  <si>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</si>
  <si>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</si>
  <si>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</si>
  <si>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</si>
  <si>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</si>
  <si>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</si>
  <si>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</si>
  <si>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</si>
  <si>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</si>
  <si>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</si>
  <si>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</si>
  <si>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</si>
  <si>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</si>
  <si>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</si>
  <si>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</si>
  <si>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</si>
  <si>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</si>
  <si>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</si>
  <si>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</si>
  <si>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</si>
  <si>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</si>
  <si>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</si>
  <si>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</si>
  <si>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</si>
  <si>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</si>
  <si>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</si>
  <si>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</si>
  <si>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</si>
  <si>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</si>
  <si>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</si>
  <si>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</si>
  <si>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</si>
  <si>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</si>
  <si>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</si>
  <si>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</si>
  <si>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</si>
  <si>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</si>
  <si>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</si>
  <si>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</si>
  <si>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</si>
  <si>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</si>
  <si>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</si>
  <si>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</si>
  <si>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</si>
  <si>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</si>
  <si>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</si>
  <si>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</si>
  <si>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</si>
  <si>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</si>
  <si>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</si>
  <si>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</si>
  <si>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</si>
  <si>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</si>
  <si>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</si>
  <si>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</si>
  <si>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</si>
  <si>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</si>
  <si>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</si>
  <si>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</si>
  <si>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</si>
  <si>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</si>
  <si>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</si>
  <si>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</si>
  <si>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</si>
  <si>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</si>
  <si>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</si>
  <si>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</si>
  <si>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</si>
  <si>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</si>
  <si>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</si>
  <si>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</si>
  <si>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</si>
  <si>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</si>
  <si>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</si>
  <si>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</si>
  <si>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</si>
  <si>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</si>
  <si>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</si>
  <si>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</si>
  <si>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</si>
  <si>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</si>
  <si>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</si>
  <si>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</si>
  <si>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</si>
  <si>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</si>
  <si>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</si>
  <si>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</si>
  <si>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</si>
  <si>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</si>
  <si>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</si>
  <si>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</si>
  <si>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</si>
  <si>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</si>
  <si>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</si>
  <si>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</si>
  <si>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</si>
  <si>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</si>
  <si>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</si>
  <si>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</si>
  <si>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</si>
  <si>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</si>
  <si>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</si>
  <si>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</si>
  <si>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</si>
  <si>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</si>
  <si>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</si>
  <si>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</si>
  <si>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</si>
  <si>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</si>
  <si>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</si>
  <si>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</si>
  <si>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</si>
  <si>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</si>
  <si>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</si>
  <si>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</si>
  <si>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</si>
  <si>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</si>
  <si>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</si>
  <si>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</si>
  <si>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</si>
  <si>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</si>
  <si>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</si>
  <si>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</si>
  <si>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</si>
  <si>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</si>
  <si>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</si>
  <si>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</si>
  <si>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</si>
  <si>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</si>
  <si>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</si>
  <si>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</si>
  <si>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</si>
  <si>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</si>
  <si>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</si>
  <si>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</si>
  <si>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</si>
  <si>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</si>
  <si>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</si>
  <si>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</si>
  <si>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</si>
  <si>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</si>
  <si>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</si>
  <si>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</si>
  <si>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</si>
  <si>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</si>
  <si>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</si>
  <si>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</si>
  <si>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</si>
  <si>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</si>
  <si>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</si>
  <si>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</si>
  <si>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</si>
  <si>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</si>
  <si>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</si>
  <si>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</si>
  <si>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</si>
  <si>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</si>
  <si>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</si>
  <si>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</si>
  <si>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</si>
  <si>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</si>
  <si>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</si>
  <si>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</si>
  <si>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</si>
  <si>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</si>
  <si>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</si>
  <si>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</si>
  <si>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</si>
  <si>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</si>
  <si>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</si>
  <si>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</si>
  <si>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</si>
  <si>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</si>
  <si>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</si>
  <si>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</si>
  <si>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</si>
  <si>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</si>
  <si>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</si>
  <si>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</si>
  <si>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</si>
  <si>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</si>
  <si>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</si>
  <si>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</si>
  <si>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</si>
  <si>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</si>
  <si>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</si>
  <si>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</si>
  <si>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</si>
  <si>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</si>
  <si>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</si>
  <si>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</si>
  <si>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</si>
  <si>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</si>
  <si>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</si>
  <si>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</si>
  <si>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</si>
  <si>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</si>
  <si>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</si>
  <si>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</si>
  <si>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</si>
  <si>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</si>
  <si>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</si>
  <si>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</si>
  <si>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</si>
  <si>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</si>
  <si>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</si>
  <si>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</si>
  <si>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</si>
  <si>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</si>
  <si>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</si>
  <si>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</si>
  <si>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</si>
  <si>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</si>
  <si>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</si>
  <si>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</si>
  <si>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</si>
  <si>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</si>
  <si>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</si>
  <si>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</si>
  <si>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</si>
  <si>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</si>
  <si>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</si>
  <si>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</si>
  <si>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</si>
  <si>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</si>
  <si>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</si>
  <si>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</si>
  <si>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</si>
  <si>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</si>
  <si>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</si>
  <si>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</si>
  <si>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</si>
  <si>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</si>
  <si>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</si>
  <si>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</si>
  <si>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</si>
  <si>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</si>
  <si>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</si>
  <si>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</si>
  <si>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</si>
  <si>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</si>
  <si>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</si>
  <si>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</si>
  <si>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</si>
  <si>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</si>
  <si>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</si>
  <si>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</si>
  <si>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</si>
  <si>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</si>
  <si>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</si>
  <si>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</si>
  <si>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</si>
  <si>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</si>
  <si>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</si>
  <si>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</si>
  <si>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</si>
  <si>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</si>
  <si>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</si>
  <si>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</si>
  <si>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</si>
  <si>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</si>
  <si>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</si>
  <si>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</si>
  <si>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</si>
  <si>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</si>
  <si>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</si>
  <si>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</si>
  <si>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</si>
  <si>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</si>
  <si>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</si>
  <si>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</si>
  <si>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</si>
  <si>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</si>
  <si>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</si>
  <si>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</si>
  <si>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</si>
  <si>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</si>
  <si>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</si>
  <si>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</si>
  <si>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</si>
  <si>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</si>
  <si>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</si>
  <si>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</si>
  <si>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</si>
  <si>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</si>
  <si>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</si>
  <si>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</si>
  <si>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</si>
  <si>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</si>
  <si>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</si>
  <si>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</si>
  <si>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</si>
  <si>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</si>
  <si>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</si>
  <si>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</si>
  <si>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</si>
  <si>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</si>
  <si>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</si>
  <si>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</si>
  <si>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</si>
  <si>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</si>
  <si>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</si>
  <si>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</si>
  <si>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</si>
  <si>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</si>
  <si>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</si>
  <si>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</si>
  <si>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</si>
  <si>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</si>
  <si>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</si>
  <si>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</si>
  <si>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</si>
  <si>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</si>
  <si>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</si>
  <si>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</si>
  <si>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</si>
  <si>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</si>
  <si>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</si>
  <si>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</si>
  <si>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</si>
  <si>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</si>
  <si>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</si>
  <si>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</si>
  <si>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</si>
  <si>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</si>
  <si>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</si>
  <si>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</si>
  <si>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</si>
  <si>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</si>
  <si>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</si>
  <si>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</si>
  <si>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</si>
  <si>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</si>
  <si>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</si>
  <si>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</si>
  <si>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</si>
  <si>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</si>
  <si>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</si>
  <si>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</si>
  <si>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</si>
  <si>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</si>
  <si>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</si>
  <si>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</si>
  <si>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</si>
  <si>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</si>
  <si>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</si>
  <si>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</si>
  <si>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</si>
  <si>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</si>
  <si>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</si>
  <si>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</si>
  <si>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</si>
  <si>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</si>
  <si>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</si>
  <si>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</si>
  <si>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</si>
  <si>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</si>
  <si>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</si>
  <si>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</si>
  <si>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</si>
  <si>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</si>
  <si>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</si>
  <si>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</si>
  <si>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</si>
  <si>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</si>
  <si>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</si>
  <si>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</si>
  <si>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</si>
  <si>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</si>
  <si>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</si>
  <si>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</si>
  <si>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</si>
  <si>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</si>
  <si>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</si>
  <si>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</si>
  <si>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</si>
  <si>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</si>
  <si>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</si>
  <si>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</si>
  <si>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</si>
  <si>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</si>
  <si>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</si>
  <si>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</si>
  <si>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</si>
  <si>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</si>
  <si>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</si>
  <si>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</si>
  <si>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</si>
  <si>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</si>
  <si>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</si>
  <si>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</si>
  <si>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</si>
  <si>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</si>
  <si>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</si>
  <si>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</si>
  <si>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</si>
  <si>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</si>
  <si>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</si>
  <si>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</si>
  <si>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</si>
  <si>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</si>
  <si>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</si>
  <si>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</si>
  <si>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</si>
  <si>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</si>
  <si>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</si>
  <si>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</si>
  <si>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</si>
  <si>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</si>
  <si>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</si>
  <si>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</si>
  <si>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</si>
  <si>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</si>
  <si>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</si>
  <si>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</si>
  <si>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</si>
  <si>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</si>
  <si>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</si>
  <si>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</si>
  <si>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</si>
  <si>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</si>
  <si>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</si>
  <si>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</si>
  <si>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</si>
  <si>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</si>
  <si>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</si>
  <si>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</si>
  <si>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</si>
  <si>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</si>
  <si>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</si>
  <si>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</si>
  <si>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</si>
  <si>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</si>
  <si>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</si>
  <si>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</si>
  <si>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</si>
  <si>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</si>
  <si>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</si>
  <si>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</si>
  <si>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</si>
  <si>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</si>
  <si>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</si>
  <si>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</si>
  <si>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</si>
  <si>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</si>
  <si>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</si>
  <si>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</si>
  <si>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</si>
  <si>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</si>
  <si>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</si>
  <si>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</si>
  <si>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</si>
  <si>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</si>
  <si>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</si>
  <si>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</si>
  <si>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</si>
  <si>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</si>
  <si>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</si>
  <si>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</si>
  <si>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</si>
  <si>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</si>
  <si>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</si>
  <si>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</si>
  <si>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</si>
  <si>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</si>
  <si>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</si>
  <si>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</si>
  <si>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</si>
  <si>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</si>
  <si>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</si>
  <si>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</si>
  <si>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</si>
  <si>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</si>
  <si>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</si>
  <si>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</si>
  <si>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</si>
  <si>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</si>
  <si>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</si>
  <si>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</si>
  <si>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</si>
  <si>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</si>
  <si>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</si>
  <si>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</si>
  <si>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</si>
  <si>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</si>
  <si>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</si>
  <si>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</si>
  <si>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</si>
  <si>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</si>
  <si>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</si>
  <si>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</si>
  <si>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</si>
  <si>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</si>
  <si>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</si>
  <si>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</si>
  <si>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</si>
  <si>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</si>
  <si>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</si>
  <si>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</si>
  <si>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</si>
  <si>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</si>
  <si>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</si>
  <si>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</si>
  <si>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</si>
  <si>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</si>
  <si>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</si>
  <si>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</si>
  <si>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</si>
  <si>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</si>
  <si>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</si>
  <si>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</si>
  <si>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</si>
  <si>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</si>
  <si>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</si>
  <si>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</si>
  <si>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</si>
  <si>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</si>
  <si>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</si>
  <si>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</si>
  <si>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</si>
  <si>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</si>
  <si>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</si>
  <si>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</si>
  <si>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</si>
  <si>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</si>
  <si>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</si>
  <si>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</si>
  <si>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</si>
  <si>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 Спиди ЕООД</t>
  </si>
  <si>
    <t>Спиди АД</t>
  </si>
  <si>
    <t>01.01.2013-30.09.2013г.</t>
  </si>
  <si>
    <t xml:space="preserve">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</si>
</sst>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6">
      <selection activeCell="C19" sqref="C1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872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870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4447</v>
      </c>
      <c r="H11" s="152">
        <v>1482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361</v>
      </c>
      <c r="D13" s="151">
        <v>356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8693</v>
      </c>
      <c r="D15" s="151">
        <v>5736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1764</v>
      </c>
      <c r="D16" s="151">
        <v>1420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4447</v>
      </c>
      <c r="H17" s="154">
        <f>H11+H14+H15+H16</f>
        <v>1482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829</v>
      </c>
      <c r="D18" s="151">
        <v>611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11647</v>
      </c>
      <c r="D19" s="155">
        <f>SUM(D11:D18)</f>
        <v>8123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448</v>
      </c>
      <c r="H21" s="156">
        <f>SUM(H22:H24)</f>
        <v>348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448</v>
      </c>
      <c r="H22" s="152">
        <v>348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504</v>
      </c>
      <c r="D24" s="151">
        <v>378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448</v>
      </c>
      <c r="H25" s="154">
        <f>H19+H20+H21</f>
        <v>348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504</v>
      </c>
      <c r="D27" s="155">
        <f>SUM(D23:D26)</f>
        <v>378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0</v>
      </c>
      <c r="H28" s="152">
        <v>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ДОХОДИТЕ'!C39</f>
        <v>7577</v>
      </c>
      <c r="H31" s="152">
        <v>7482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7577</v>
      </c>
      <c r="H33" s="154">
        <f>H27+H31+H32</f>
        <v>7482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982</v>
      </c>
      <c r="D34" s="155">
        <f>SUM(D35:D38)</f>
        <v>982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982</v>
      </c>
      <c r="D35" s="151">
        <v>982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12472</v>
      </c>
      <c r="H36" s="154">
        <f>H25+H17+H33</f>
        <v>9312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4664</v>
      </c>
      <c r="H44" s="152">
        <v>3439</v>
      </c>
    </row>
    <row r="45" spans="1:15" ht="15">
      <c r="A45" s="235" t="s">
        <v>136</v>
      </c>
      <c r="B45" s="249" t="s">
        <v>137</v>
      </c>
      <c r="C45" s="155">
        <f>C34+C39+C44</f>
        <v>982</v>
      </c>
      <c r="D45" s="155">
        <f>D34+D39+D44</f>
        <v>982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4664</v>
      </c>
      <c r="H49" s="154">
        <f>SUM(H43:H48)</f>
        <v>3439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135</v>
      </c>
      <c r="D54" s="151">
        <v>135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13268</v>
      </c>
      <c r="D55" s="155">
        <f>D19+D20+D21+D27+D32+D45+D51+D53+D54</f>
        <v>9618</v>
      </c>
      <c r="E55" s="237" t="s">
        <v>172</v>
      </c>
      <c r="F55" s="261" t="s">
        <v>173</v>
      </c>
      <c r="G55" s="154">
        <f>G49+G51+G52+G53+G54</f>
        <v>4664</v>
      </c>
      <c r="H55" s="154">
        <f>H49+H51+H52+H53+H54</f>
        <v>3439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542</v>
      </c>
      <c r="D58" s="151">
        <v>556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2223</v>
      </c>
      <c r="H59" s="152">
        <v>2399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6805</v>
      </c>
      <c r="H61" s="154">
        <f>SUM(H62:H68)</f>
        <v>7325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3487</v>
      </c>
      <c r="H62" s="152">
        <v>3969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542</v>
      </c>
      <c r="D64" s="155">
        <f>SUM(D58:D63)</f>
        <v>556</v>
      </c>
      <c r="E64" s="237" t="s">
        <v>200</v>
      </c>
      <c r="F64" s="242" t="s">
        <v>201</v>
      </c>
      <c r="G64" s="152">
        <v>2243</v>
      </c>
      <c r="H64" s="152">
        <v>2068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44</v>
      </c>
      <c r="H65" s="152">
        <v>224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589</v>
      </c>
      <c r="H66" s="152">
        <v>587</v>
      </c>
    </row>
    <row r="67" spans="1:8" ht="15">
      <c r="A67" s="235" t="s">
        <v>207</v>
      </c>
      <c r="B67" s="241" t="s">
        <v>208</v>
      </c>
      <c r="C67" s="151">
        <v>3927</v>
      </c>
      <c r="D67" s="151">
        <v>5157</v>
      </c>
      <c r="E67" s="237" t="s">
        <v>209</v>
      </c>
      <c r="F67" s="242" t="s">
        <v>210</v>
      </c>
      <c r="G67" s="152">
        <v>144</v>
      </c>
      <c r="H67" s="152">
        <v>174</v>
      </c>
    </row>
    <row r="68" spans="1:8" ht="15">
      <c r="A68" s="235" t="s">
        <v>211</v>
      </c>
      <c r="B68" s="241" t="s">
        <v>212</v>
      </c>
      <c r="C68" s="151">
        <v>6790</v>
      </c>
      <c r="D68" s="151">
        <v>6447</v>
      </c>
      <c r="E68" s="237" t="s">
        <v>213</v>
      </c>
      <c r="F68" s="242" t="s">
        <v>214</v>
      </c>
      <c r="G68" s="152">
        <v>298</v>
      </c>
      <c r="H68" s="152">
        <v>303</v>
      </c>
    </row>
    <row r="69" spans="1:8" ht="15">
      <c r="A69" s="235" t="s">
        <v>215</v>
      </c>
      <c r="B69" s="241" t="s">
        <v>216</v>
      </c>
      <c r="C69" s="151">
        <v>417</v>
      </c>
      <c r="D69" s="151">
        <v>356</v>
      </c>
      <c r="E69" s="251" t="s">
        <v>78</v>
      </c>
      <c r="F69" s="242" t="s">
        <v>217</v>
      </c>
      <c r="G69" s="152">
        <v>78</v>
      </c>
      <c r="H69" s="152">
        <v>3917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9106</v>
      </c>
      <c r="H71" s="161">
        <f>H59+H60+H61+H69+H70</f>
        <v>13641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39</v>
      </c>
      <c r="D74" s="151">
        <v>36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11173</v>
      </c>
      <c r="D75" s="155">
        <f>SUM(D67:D74)</f>
        <v>11996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9106</v>
      </c>
      <c r="H79" s="162">
        <f>H71+H74+H75+H76</f>
        <v>13641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73</v>
      </c>
      <c r="D87" s="151">
        <v>28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764</v>
      </c>
      <c r="D88" s="151">
        <v>3891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837</v>
      </c>
      <c r="D91" s="155">
        <f>SUM(D87:D90)</f>
        <v>3919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422</v>
      </c>
      <c r="D92" s="151">
        <v>303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12974</v>
      </c>
      <c r="D93" s="155">
        <f>D64+D75+D84+D91+D92</f>
        <v>16774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26242</v>
      </c>
      <c r="D94" s="164">
        <f>D93+D55</f>
        <v>26392</v>
      </c>
      <c r="E94" s="449" t="s">
        <v>270</v>
      </c>
      <c r="F94" s="289" t="s">
        <v>271</v>
      </c>
      <c r="G94" s="165">
        <f>G36+G39+G55+G79</f>
        <v>26242</v>
      </c>
      <c r="H94" s="165">
        <f>H36+H39+H55+H79</f>
        <v>26392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C36" sqref="C3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01.01.2013-30.09.2013г.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6353</v>
      </c>
      <c r="D9" s="46">
        <v>5633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23130</v>
      </c>
      <c r="D10" s="46">
        <v>18895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2281</v>
      </c>
      <c r="D11" s="46">
        <v>2063</v>
      </c>
      <c r="E11" s="300" t="s">
        <v>293</v>
      </c>
      <c r="F11" s="549" t="s">
        <v>294</v>
      </c>
      <c r="G11" s="550">
        <v>44810</v>
      </c>
      <c r="H11" s="550">
        <v>36980</v>
      </c>
    </row>
    <row r="12" spans="1:8" ht="12">
      <c r="A12" s="298" t="s">
        <v>295</v>
      </c>
      <c r="B12" s="299" t="s">
        <v>296</v>
      </c>
      <c r="C12" s="46">
        <v>3759</v>
      </c>
      <c r="D12" s="46">
        <v>2818</v>
      </c>
      <c r="E12" s="300" t="s">
        <v>78</v>
      </c>
      <c r="F12" s="549" t="s">
        <v>297</v>
      </c>
      <c r="G12" s="550">
        <v>1656</v>
      </c>
      <c r="H12" s="550">
        <v>1432</v>
      </c>
    </row>
    <row r="13" spans="1:18" ht="12">
      <c r="A13" s="298" t="s">
        <v>298</v>
      </c>
      <c r="B13" s="299" t="s">
        <v>299</v>
      </c>
      <c r="C13" s="46">
        <v>651</v>
      </c>
      <c r="D13" s="46">
        <v>448</v>
      </c>
      <c r="E13" s="301" t="s">
        <v>51</v>
      </c>
      <c r="F13" s="551" t="s">
        <v>300</v>
      </c>
      <c r="G13" s="548">
        <f>SUM(G9:G12)</f>
        <v>46466</v>
      </c>
      <c r="H13" s="548">
        <f>SUM(H9:H12)</f>
        <v>38412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1044</v>
      </c>
      <c r="D14" s="46">
        <v>1061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811</v>
      </c>
      <c r="D16" s="47">
        <v>644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38029</v>
      </c>
      <c r="D19" s="49">
        <f>SUM(D9:D15)+D16</f>
        <v>31562</v>
      </c>
      <c r="E19" s="304" t="s">
        <v>317</v>
      </c>
      <c r="F19" s="552" t="s">
        <v>318</v>
      </c>
      <c r="G19" s="550">
        <v>315</v>
      </c>
      <c r="H19" s="550">
        <v>444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260</v>
      </c>
      <c r="D22" s="46">
        <v>227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4</v>
      </c>
      <c r="D24" s="46">
        <v>1</v>
      </c>
      <c r="E24" s="301" t="s">
        <v>103</v>
      </c>
      <c r="F24" s="554" t="s">
        <v>334</v>
      </c>
      <c r="G24" s="548">
        <f>SUM(G19:G23)</f>
        <v>315</v>
      </c>
      <c r="H24" s="548">
        <f>SUM(H19:H23)</f>
        <v>444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69</v>
      </c>
      <c r="D25" s="46">
        <v>62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333</v>
      </c>
      <c r="D26" s="49">
        <f>SUM(D22:D25)</f>
        <v>290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38362</v>
      </c>
      <c r="D28" s="50">
        <f>D26+D19</f>
        <v>31852</v>
      </c>
      <c r="E28" s="127" t="s">
        <v>339</v>
      </c>
      <c r="F28" s="554" t="s">
        <v>340</v>
      </c>
      <c r="G28" s="548">
        <f>G13+G15+G24</f>
        <v>46781</v>
      </c>
      <c r="H28" s="548">
        <f>H13+H15+H24</f>
        <v>38856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8419</v>
      </c>
      <c r="D30" s="50">
        <f>IF((H28-D28)&gt;0,H28-D28,0)</f>
        <v>7004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38362</v>
      </c>
      <c r="D33" s="49">
        <f>D28-D31+D32</f>
        <v>31852</v>
      </c>
      <c r="E33" s="127" t="s">
        <v>353</v>
      </c>
      <c r="F33" s="554" t="s">
        <v>354</v>
      </c>
      <c r="G33" s="53">
        <f>G32-G31+G28</f>
        <v>46781</v>
      </c>
      <c r="H33" s="53">
        <f>H32-H31+H28</f>
        <v>38856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8419</v>
      </c>
      <c r="D34" s="50">
        <f>IF((H33-D33)&gt;0,H33-D33,0)</f>
        <v>7004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842</v>
      </c>
      <c r="D35" s="49">
        <f>D36+D37+D38</f>
        <v>700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842</v>
      </c>
      <c r="D36" s="46">
        <v>700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7577</v>
      </c>
      <c r="D39" s="460">
        <f>+IF((H33-D33-D35)&gt;0,H33-D33-D35,0)</f>
        <v>6304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7577</v>
      </c>
      <c r="D41" s="52">
        <f>IF(H39=0,IF(D39-D40&gt;0,D39-D40+H40,0),IF(H39-H40&lt;0,H40-H39+D39,0))</f>
        <v>6304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46781</v>
      </c>
      <c r="D42" s="53">
        <f>D33+D35+D39</f>
        <v>38856</v>
      </c>
      <c r="E42" s="128" t="s">
        <v>380</v>
      </c>
      <c r="F42" s="129" t="s">
        <v>381</v>
      </c>
      <c r="G42" s="53">
        <f>G39+G33</f>
        <v>46781</v>
      </c>
      <c r="H42" s="53">
        <f>H39+H33</f>
        <v>38856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3">
      <selection activeCell="D20" sqref="D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01.01.2013-30.09.2013г.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f>55079+105</f>
        <v>55184</v>
      </c>
      <c r="D10" s="54">
        <v>45027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-39802</v>
      </c>
      <c r="D11" s="54">
        <v>-32057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-4064</v>
      </c>
      <c r="D13" s="54">
        <v>-2841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-2415</v>
      </c>
      <c r="D14" s="54">
        <v>-2382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-792</v>
      </c>
      <c r="D15" s="54">
        <v>-833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-3739</v>
      </c>
      <c r="D19" s="54">
        <v>-836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4372</v>
      </c>
      <c r="D20" s="55">
        <f>SUM(D10:D19)</f>
        <v>6078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-1265</v>
      </c>
      <c r="D22" s="54">
        <v>-296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236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-1029</v>
      </c>
      <c r="D32" s="55">
        <f>SUM(D22:D31)</f>
        <v>-296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1383</v>
      </c>
      <c r="D36" s="54">
        <v>4366</v>
      </c>
      <c r="E36" s="130"/>
      <c r="F36" s="130"/>
    </row>
    <row r="37" spans="1:6" ht="12">
      <c r="A37" s="332" t="s">
        <v>439</v>
      </c>
      <c r="B37" s="333" t="s">
        <v>440</v>
      </c>
      <c r="C37" s="54">
        <v>-642</v>
      </c>
      <c r="D37" s="54">
        <v>-5730</v>
      </c>
      <c r="E37" s="130"/>
      <c r="F37" s="130"/>
    </row>
    <row r="38" spans="1:6" ht="12">
      <c r="A38" s="332" t="s">
        <v>441</v>
      </c>
      <c r="B38" s="333" t="s">
        <v>442</v>
      </c>
      <c r="C38" s="54">
        <v>-2515</v>
      </c>
      <c r="D38" s="54">
        <v>-1597</v>
      </c>
      <c r="E38" s="130"/>
      <c r="F38" s="130"/>
    </row>
    <row r="39" spans="1:6" ht="12">
      <c r="A39" s="332" t="s">
        <v>443</v>
      </c>
      <c r="B39" s="333" t="s">
        <v>444</v>
      </c>
      <c r="C39" s="54">
        <v>-76</v>
      </c>
      <c r="D39" s="54"/>
      <c r="E39" s="130"/>
      <c r="F39" s="130"/>
    </row>
    <row r="40" spans="1:6" ht="12">
      <c r="A40" s="332" t="s">
        <v>445</v>
      </c>
      <c r="B40" s="333" t="s">
        <v>446</v>
      </c>
      <c r="C40" s="54">
        <v>-4575</v>
      </c>
      <c r="D40" s="54">
        <v>-4247</v>
      </c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-6425</v>
      </c>
      <c r="D42" s="55">
        <f>SUM(D34:D41)</f>
        <v>-7208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-3082</v>
      </c>
      <c r="D43" s="55">
        <f>D42+D32+D20</f>
        <v>-1426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3919</v>
      </c>
      <c r="D44" s="132">
        <v>1882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837</v>
      </c>
      <c r="D45" s="55">
        <f>D44+D43</f>
        <v>456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C28" sqref="C2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01.01.2013-30.09.2013г.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1482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348</v>
      </c>
      <c r="G11" s="58">
        <f>'справка №1-БАЛАНС'!H23</f>
        <v>0</v>
      </c>
      <c r="H11" s="60"/>
      <c r="I11" s="58">
        <f>'справка №1-БАЛАНС'!H28+'справка №1-БАЛАНС'!H31</f>
        <v>7482</v>
      </c>
      <c r="J11" s="58">
        <f>'справка №1-БАЛАНС'!H29+'справка №1-БАЛАНС'!H32</f>
        <v>0</v>
      </c>
      <c r="K11" s="60"/>
      <c r="L11" s="344">
        <f>SUM(C11:K11)</f>
        <v>9312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1482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348</v>
      </c>
      <c r="G15" s="61">
        <f t="shared" si="2"/>
        <v>0</v>
      </c>
      <c r="H15" s="61">
        <f t="shared" si="2"/>
        <v>0</v>
      </c>
      <c r="I15" s="61">
        <f t="shared" si="2"/>
        <v>7482</v>
      </c>
      <c r="J15" s="61">
        <f t="shared" si="2"/>
        <v>0</v>
      </c>
      <c r="K15" s="61">
        <f t="shared" si="2"/>
        <v>0</v>
      </c>
      <c r="L15" s="344">
        <f t="shared" si="1"/>
        <v>9312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7577</v>
      </c>
      <c r="J16" s="345">
        <f>+'справка №1-БАЛАНС'!G32</f>
        <v>0</v>
      </c>
      <c r="K16" s="60"/>
      <c r="L16" s="344">
        <f t="shared" si="1"/>
        <v>7577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2965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100</v>
      </c>
      <c r="G17" s="62">
        <f t="shared" si="3"/>
        <v>0</v>
      </c>
      <c r="H17" s="62">
        <f t="shared" si="3"/>
        <v>0</v>
      </c>
      <c r="I17" s="62">
        <f t="shared" si="3"/>
        <v>-7482</v>
      </c>
      <c r="J17" s="62">
        <f>J18+J19</f>
        <v>0</v>
      </c>
      <c r="K17" s="62">
        <f t="shared" si="3"/>
        <v>0</v>
      </c>
      <c r="L17" s="344">
        <f t="shared" si="1"/>
        <v>-4417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-4417</v>
      </c>
      <c r="J18" s="60"/>
      <c r="K18" s="60"/>
      <c r="L18" s="344">
        <f t="shared" si="1"/>
        <v>-4417</v>
      </c>
      <c r="M18" s="60"/>
      <c r="N18" s="11"/>
    </row>
    <row r="19" spans="1:14" ht="12" customHeight="1">
      <c r="A19" s="13" t="s">
        <v>497</v>
      </c>
      <c r="B19" s="18" t="s">
        <v>498</v>
      </c>
      <c r="C19" s="60">
        <v>2965</v>
      </c>
      <c r="D19" s="60"/>
      <c r="E19" s="60"/>
      <c r="F19" s="60">
        <v>100</v>
      </c>
      <c r="G19" s="60"/>
      <c r="H19" s="60"/>
      <c r="I19" s="60">
        <v>-3065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4447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448</v>
      </c>
      <c r="G29" s="59">
        <f t="shared" si="6"/>
        <v>0</v>
      </c>
      <c r="H29" s="59">
        <f t="shared" si="6"/>
        <v>0</v>
      </c>
      <c r="I29" s="59">
        <f t="shared" si="6"/>
        <v>7577</v>
      </c>
      <c r="J29" s="59">
        <f t="shared" si="6"/>
        <v>0</v>
      </c>
      <c r="K29" s="59">
        <f t="shared" si="6"/>
        <v>0</v>
      </c>
      <c r="L29" s="344">
        <f t="shared" si="1"/>
        <v>12472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4447</v>
      </c>
      <c r="D32" s="59">
        <f t="shared" si="7"/>
        <v>0</v>
      </c>
      <c r="E32" s="59">
        <f t="shared" si="7"/>
        <v>0</v>
      </c>
      <c r="F32" s="59">
        <f t="shared" si="7"/>
        <v>448</v>
      </c>
      <c r="G32" s="59">
        <f t="shared" si="7"/>
        <v>0</v>
      </c>
      <c r="H32" s="59">
        <f t="shared" si="7"/>
        <v>0</v>
      </c>
      <c r="I32" s="59">
        <f t="shared" si="7"/>
        <v>7577</v>
      </c>
      <c r="J32" s="59">
        <f t="shared" si="7"/>
        <v>0</v>
      </c>
      <c r="K32" s="59">
        <f t="shared" si="7"/>
        <v>0</v>
      </c>
      <c r="L32" s="344">
        <f t="shared" si="1"/>
        <v>12472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 t="s">
        <v>874</v>
      </c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PageLayoutView="0" workbookViewId="0" topLeftCell="C4">
      <selection activeCell="E15" sqref="E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01.01.2013-30.09.2013г.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1345</v>
      </c>
      <c r="E11" s="189">
        <v>125</v>
      </c>
      <c r="F11" s="189"/>
      <c r="G11" s="74">
        <f t="shared" si="2"/>
        <v>1470</v>
      </c>
      <c r="H11" s="65"/>
      <c r="I11" s="65"/>
      <c r="J11" s="74">
        <f t="shared" si="3"/>
        <v>1470</v>
      </c>
      <c r="K11" s="65">
        <v>989</v>
      </c>
      <c r="L11" s="65">
        <v>120</v>
      </c>
      <c r="M11" s="65"/>
      <c r="N11" s="74">
        <f t="shared" si="4"/>
        <v>1109</v>
      </c>
      <c r="O11" s="65"/>
      <c r="P11" s="65"/>
      <c r="Q11" s="74">
        <f t="shared" si="0"/>
        <v>1109</v>
      </c>
      <c r="R11" s="74">
        <f t="shared" si="1"/>
        <v>361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15513</v>
      </c>
      <c r="E13" s="189">
        <v>4403</v>
      </c>
      <c r="F13" s="189">
        <v>560</v>
      </c>
      <c r="G13" s="74">
        <f t="shared" si="2"/>
        <v>19356</v>
      </c>
      <c r="H13" s="65"/>
      <c r="I13" s="65"/>
      <c r="J13" s="74">
        <f t="shared" si="3"/>
        <v>19356</v>
      </c>
      <c r="K13" s="65">
        <v>9777</v>
      </c>
      <c r="L13" s="65">
        <v>1387</v>
      </c>
      <c r="M13" s="65">
        <v>501</v>
      </c>
      <c r="N13" s="74">
        <f t="shared" si="4"/>
        <v>10663</v>
      </c>
      <c r="O13" s="65"/>
      <c r="P13" s="65"/>
      <c r="Q13" s="74">
        <f t="shared" si="0"/>
        <v>10663</v>
      </c>
      <c r="R13" s="74">
        <f t="shared" si="1"/>
        <v>8693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2046</v>
      </c>
      <c r="E14" s="189">
        <v>654</v>
      </c>
      <c r="F14" s="189"/>
      <c r="G14" s="74">
        <f t="shared" si="2"/>
        <v>2700</v>
      </c>
      <c r="H14" s="65"/>
      <c r="I14" s="65"/>
      <c r="J14" s="74">
        <f t="shared" si="3"/>
        <v>2700</v>
      </c>
      <c r="K14" s="65">
        <v>679</v>
      </c>
      <c r="L14" s="65">
        <v>257</v>
      </c>
      <c r="M14" s="65"/>
      <c r="N14" s="74">
        <f t="shared" si="4"/>
        <v>936</v>
      </c>
      <c r="O14" s="65"/>
      <c r="P14" s="65"/>
      <c r="Q14" s="74">
        <f t="shared" si="0"/>
        <v>936</v>
      </c>
      <c r="R14" s="74">
        <f t="shared" si="1"/>
        <v>1764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2987</v>
      </c>
      <c r="E16" s="189">
        <v>408</v>
      </c>
      <c r="F16" s="189">
        <v>12</v>
      </c>
      <c r="G16" s="74">
        <f t="shared" si="2"/>
        <v>3383</v>
      </c>
      <c r="H16" s="65"/>
      <c r="I16" s="65"/>
      <c r="J16" s="74">
        <f t="shared" si="3"/>
        <v>3383</v>
      </c>
      <c r="K16" s="65">
        <v>2323</v>
      </c>
      <c r="L16" s="65">
        <v>232</v>
      </c>
      <c r="M16" s="65">
        <v>1</v>
      </c>
      <c r="N16" s="74">
        <f t="shared" si="4"/>
        <v>2554</v>
      </c>
      <c r="O16" s="65"/>
      <c r="P16" s="65"/>
      <c r="Q16" s="74">
        <f aca="true" t="shared" si="5" ref="Q16:Q25">N16+O16-P16</f>
        <v>2554</v>
      </c>
      <c r="R16" s="74">
        <f aca="true" t="shared" si="6" ref="R16:R25">J16-Q16</f>
        <v>829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21891</v>
      </c>
      <c r="E17" s="194">
        <f>SUM(E9:E16)</f>
        <v>5590</v>
      </c>
      <c r="F17" s="194">
        <f>SUM(F9:F16)</f>
        <v>572</v>
      </c>
      <c r="G17" s="74">
        <f t="shared" si="2"/>
        <v>26909</v>
      </c>
      <c r="H17" s="75">
        <f>SUM(H9:H16)</f>
        <v>0</v>
      </c>
      <c r="I17" s="75">
        <f>SUM(I9:I16)</f>
        <v>0</v>
      </c>
      <c r="J17" s="74">
        <f t="shared" si="3"/>
        <v>26909</v>
      </c>
      <c r="K17" s="75">
        <f>SUM(K9:K16)</f>
        <v>13768</v>
      </c>
      <c r="L17" s="75">
        <f>SUM(L9:L16)</f>
        <v>1996</v>
      </c>
      <c r="M17" s="75">
        <f>SUM(M9:M16)</f>
        <v>502</v>
      </c>
      <c r="N17" s="74">
        <f t="shared" si="4"/>
        <v>15262</v>
      </c>
      <c r="O17" s="75">
        <f>SUM(O9:O16)</f>
        <v>0</v>
      </c>
      <c r="P17" s="75">
        <f>SUM(P9:P16)</f>
        <v>0</v>
      </c>
      <c r="Q17" s="74">
        <f t="shared" si="5"/>
        <v>15262</v>
      </c>
      <c r="R17" s="74">
        <f t="shared" si="6"/>
        <v>11647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1730</v>
      </c>
      <c r="E22" s="189">
        <v>410</v>
      </c>
      <c r="F22" s="189"/>
      <c r="G22" s="74">
        <f t="shared" si="2"/>
        <v>2140</v>
      </c>
      <c r="H22" s="65"/>
      <c r="I22" s="65"/>
      <c r="J22" s="74">
        <f t="shared" si="3"/>
        <v>2140</v>
      </c>
      <c r="K22" s="65">
        <v>1352</v>
      </c>
      <c r="L22" s="65">
        <v>285</v>
      </c>
      <c r="M22" s="65"/>
      <c r="N22" s="74">
        <f t="shared" si="4"/>
        <v>1637</v>
      </c>
      <c r="O22" s="65"/>
      <c r="P22" s="65"/>
      <c r="Q22" s="74">
        <f t="shared" si="5"/>
        <v>1637</v>
      </c>
      <c r="R22" s="74">
        <f t="shared" si="6"/>
        <v>503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1730</v>
      </c>
      <c r="E25" s="190">
        <f aca="true" t="shared" si="7" ref="E25:P25">SUM(E21:E24)</f>
        <v>410</v>
      </c>
      <c r="F25" s="190">
        <f t="shared" si="7"/>
        <v>0</v>
      </c>
      <c r="G25" s="67">
        <f t="shared" si="2"/>
        <v>2140</v>
      </c>
      <c r="H25" s="66">
        <f t="shared" si="7"/>
        <v>0</v>
      </c>
      <c r="I25" s="66">
        <f t="shared" si="7"/>
        <v>0</v>
      </c>
      <c r="J25" s="67">
        <f t="shared" si="3"/>
        <v>2140</v>
      </c>
      <c r="K25" s="66">
        <f t="shared" si="7"/>
        <v>1352</v>
      </c>
      <c r="L25" s="66">
        <f t="shared" si="7"/>
        <v>285</v>
      </c>
      <c r="M25" s="66">
        <f t="shared" si="7"/>
        <v>0</v>
      </c>
      <c r="N25" s="67">
        <f t="shared" si="4"/>
        <v>1637</v>
      </c>
      <c r="O25" s="66">
        <f t="shared" si="7"/>
        <v>0</v>
      </c>
      <c r="P25" s="66">
        <f t="shared" si="7"/>
        <v>0</v>
      </c>
      <c r="Q25" s="67">
        <f t="shared" si="5"/>
        <v>1637</v>
      </c>
      <c r="R25" s="67">
        <f t="shared" si="6"/>
        <v>503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982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982</v>
      </c>
      <c r="H27" s="70">
        <f t="shared" si="8"/>
        <v>0</v>
      </c>
      <c r="I27" s="70">
        <f t="shared" si="8"/>
        <v>0</v>
      </c>
      <c r="J27" s="71">
        <f t="shared" si="3"/>
        <v>982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982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982</v>
      </c>
      <c r="E28" s="189"/>
      <c r="F28" s="189"/>
      <c r="G28" s="74">
        <f t="shared" si="2"/>
        <v>982</v>
      </c>
      <c r="H28" s="65"/>
      <c r="I28" s="65"/>
      <c r="J28" s="74">
        <f t="shared" si="3"/>
        <v>982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982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982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982</v>
      </c>
      <c r="H38" s="75">
        <f t="shared" si="12"/>
        <v>0</v>
      </c>
      <c r="I38" s="75">
        <f t="shared" si="12"/>
        <v>0</v>
      </c>
      <c r="J38" s="74">
        <f t="shared" si="3"/>
        <v>982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982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24603</v>
      </c>
      <c r="E40" s="438">
        <f>E17+E18+E19+E25+E38+E39</f>
        <v>6000</v>
      </c>
      <c r="F40" s="438">
        <f aca="true" t="shared" si="13" ref="F40:R40">F17+F18+F19+F25+F38+F39</f>
        <v>572</v>
      </c>
      <c r="G40" s="438">
        <f t="shared" si="13"/>
        <v>30031</v>
      </c>
      <c r="H40" s="438">
        <f t="shared" si="13"/>
        <v>0</v>
      </c>
      <c r="I40" s="438">
        <f t="shared" si="13"/>
        <v>0</v>
      </c>
      <c r="J40" s="438">
        <f t="shared" si="13"/>
        <v>30031</v>
      </c>
      <c r="K40" s="438">
        <f t="shared" si="13"/>
        <v>15120</v>
      </c>
      <c r="L40" s="438">
        <f t="shared" si="13"/>
        <v>2281</v>
      </c>
      <c r="M40" s="438">
        <f t="shared" si="13"/>
        <v>502</v>
      </c>
      <c r="N40" s="438">
        <f t="shared" si="13"/>
        <v>16899</v>
      </c>
      <c r="O40" s="438">
        <f t="shared" si="13"/>
        <v>0</v>
      </c>
      <c r="P40" s="438">
        <f t="shared" si="13"/>
        <v>0</v>
      </c>
      <c r="Q40" s="438">
        <f t="shared" si="13"/>
        <v>16899</v>
      </c>
      <c r="R40" s="438">
        <f t="shared" si="13"/>
        <v>13132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1">
      <selection activeCell="D92" sqref="D9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01.01.2013-30.09.2013г.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135</v>
      </c>
      <c r="D21" s="108">
        <v>135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3927</v>
      </c>
      <c r="D24" s="119">
        <f>SUM(D25:D27)</f>
        <v>3927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3091</v>
      </c>
      <c r="D25" s="108">
        <v>3091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836</v>
      </c>
      <c r="D26" s="108">
        <v>836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6790</v>
      </c>
      <c r="D28" s="108">
        <v>6790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417</v>
      </c>
      <c r="D29" s="108">
        <v>417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39</v>
      </c>
      <c r="D38" s="105">
        <f>SUM(D39:D42)</f>
        <v>39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39</v>
      </c>
      <c r="D42" s="108">
        <v>39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11173</v>
      </c>
      <c r="D43" s="104">
        <f>D24+D28+D29+D31+D30+D32+D33+D38</f>
        <v>11173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11308</v>
      </c>
      <c r="D44" s="103">
        <f>D43+D21+D19+D9</f>
        <v>11308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>
        <v>4664</v>
      </c>
      <c r="D64" s="108"/>
      <c r="E64" s="119">
        <f t="shared" si="1"/>
        <v>4664</v>
      </c>
      <c r="F64" s="110"/>
    </row>
    <row r="65" spans="1:6" ht="12">
      <c r="A65" s="396" t="s">
        <v>712</v>
      </c>
      <c r="B65" s="397" t="s">
        <v>713</v>
      </c>
      <c r="C65" s="109">
        <v>4664</v>
      </c>
      <c r="D65" s="109"/>
      <c r="E65" s="119">
        <f t="shared" si="1"/>
        <v>4664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4664</v>
      </c>
      <c r="D66" s="103">
        <f>D52+D56+D61+D62+D63+D64</f>
        <v>0</v>
      </c>
      <c r="E66" s="119">
        <f t="shared" si="1"/>
        <v>4664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3487</v>
      </c>
      <c r="D71" s="105">
        <f>SUM(D72:D74)</f>
        <v>3487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>
        <v>3487</v>
      </c>
      <c r="D74" s="108">
        <v>3487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2223</v>
      </c>
      <c r="D75" s="103">
        <f>D76+D78</f>
        <v>2223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81</v>
      </c>
      <c r="D76" s="108">
        <v>81</v>
      </c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>
        <v>2142</v>
      </c>
      <c r="D78" s="108">
        <v>2142</v>
      </c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3318</v>
      </c>
      <c r="D85" s="104">
        <f>SUM(D86:D90)+D94</f>
        <v>3318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2243</v>
      </c>
      <c r="D87" s="108">
        <v>2243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>
        <v>44</v>
      </c>
      <c r="D88" s="108">
        <v>44</v>
      </c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589</v>
      </c>
      <c r="D89" s="108">
        <v>589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298</v>
      </c>
      <c r="D90" s="103">
        <f>SUM(D91:D93)</f>
        <v>298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212</v>
      </c>
      <c r="D91" s="108">
        <v>212</v>
      </c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45</v>
      </c>
      <c r="D92" s="108">
        <v>45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41</v>
      </c>
      <c r="D93" s="108">
        <v>41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144</v>
      </c>
      <c r="D94" s="108">
        <v>144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78</v>
      </c>
      <c r="D95" s="108">
        <v>78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9106</v>
      </c>
      <c r="D96" s="104">
        <f>D85+D80+D75+D71+D95</f>
        <v>9106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13770</v>
      </c>
      <c r="D97" s="104">
        <f>D96+D68+D66</f>
        <v>9106</v>
      </c>
      <c r="E97" s="104">
        <f>E96+E68+E66</f>
        <v>4664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01.01.2013-30.09.2013г.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4" sqref="A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3" ht="15" customHeight="1">
      <c r="A6" s="27" t="s">
        <v>826</v>
      </c>
      <c r="B6" s="628" t="str">
        <f>'справка №1-БАЛАНС'!E5</f>
        <v>01.01.2013-30.09.2013г.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871</v>
      </c>
      <c r="B12" s="37"/>
      <c r="C12" s="441">
        <v>982200</v>
      </c>
      <c r="D12" s="441">
        <v>100</v>
      </c>
      <c r="E12" s="441"/>
      <c r="F12" s="443">
        <f>C12-E12</f>
        <v>982200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982200</v>
      </c>
      <c r="D27" s="429"/>
      <c r="E27" s="429">
        <f>SUM(E12:E26)</f>
        <v>0</v>
      </c>
      <c r="F27" s="442">
        <f>SUM(F12:F26)</f>
        <v>982200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982200</v>
      </c>
      <c r="D79" s="429"/>
      <c r="E79" s="429">
        <f>E78+E61+E44+E27</f>
        <v>0</v>
      </c>
      <c r="F79" s="442">
        <f>F78+F61+F44+F27</f>
        <v>982200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tahchiev</cp:lastModifiedBy>
  <cp:lastPrinted>2013-10-21T13:59:09Z</cp:lastPrinted>
  <dcterms:created xsi:type="dcterms:W3CDTF">2000-06-29T12:02:40Z</dcterms:created>
  <dcterms:modified xsi:type="dcterms:W3CDTF">2013-10-31T14:18:32Z</dcterms:modified>
  <cp:category/>
  <cp:version/>
  <cp:contentType/>
  <cp:contentStatus/>
</cp:coreProperties>
</file>