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<sst xmlns="http://schemas.openxmlformats.org/spreadsheetml/2006/main" count="4320" uniqueCount="1002">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</sst>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42935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Стефка Левиджова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"СПИДИ"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87047</v>
      </c>
      <c r="D6" s="675">
        <f aca="true" t="shared" si="0" ref="D6:D15">C6-E6</f>
        <v>0</v>
      </c>
      <c r="E6" s="674">
        <f>'1-Баланс'!G95</f>
        <v>87047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44401</v>
      </c>
      <c r="D7" s="675">
        <f t="shared" si="0"/>
        <v>39065</v>
      </c>
      <c r="E7" s="674">
        <f>'1-Баланс'!G18</f>
        <v>5336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3514</v>
      </c>
      <c r="D8" s="675">
        <f t="shared" si="0"/>
        <v>0</v>
      </c>
      <c r="E8" s="674">
        <f>ABS('2-Отчет за доходите'!C44)-ABS('2-Отчет за доходите'!G44)</f>
        <v>3514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6011</v>
      </c>
      <c r="D9" s="675">
        <f t="shared" si="0"/>
        <v>0</v>
      </c>
      <c r="E9" s="674">
        <f>'3-Отчет за паричния поток'!C45</f>
        <v>6011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6923</v>
      </c>
      <c r="D10" s="675">
        <f t="shared" si="0"/>
        <v>0</v>
      </c>
      <c r="E10" s="674">
        <f>'3-Отчет за паричния поток'!C46</f>
        <v>6923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44401</v>
      </c>
      <c r="D11" s="675">
        <f t="shared" si="0"/>
        <v>0</v>
      </c>
      <c r="E11" s="674">
        <f>'4-Отчет за собствения капитал'!L34</f>
        <v>44401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26447</v>
      </c>
      <c r="D12" s="675">
        <f t="shared" si="0"/>
        <v>0</v>
      </c>
      <c r="E12" s="674">
        <f>'Справка 5'!C27+'Справка 5'!C97</f>
        <v>26447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0.06884796238244514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0.0791423616585212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0.08239928715471556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0.04036899605959999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1.082257011019574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0.799231473010064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0.7597804208600183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0.25335773101555353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0.25335773101555353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1.6942176193321383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0.5863499029260055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0.25653862898094504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0.9604738632012793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0.48991923903178747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4164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0.09378167158397334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0.15785067653071158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5.259743463246177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2467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16403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8757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27627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2199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2199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26447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26447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26447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8736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8736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199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65208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300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300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916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9752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2029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44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1097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13838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1397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5526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6923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778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21839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87047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5336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5336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5336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534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534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20099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15452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15452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3514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18966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44401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14744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14744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56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521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15321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7616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9212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3173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2201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2212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642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984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10195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27023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302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27325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87047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2901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27209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3944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10233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1717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1132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47136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260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65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325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47461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3904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47461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3904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390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390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3514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3514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51365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49182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1858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51040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151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151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174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174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51365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51365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51365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61885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-40086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-11146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-4819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-364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-58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1642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7054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-1100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41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-2382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-3441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1495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-1053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-2896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-247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-2701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912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6011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6923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5336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5336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5336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5336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534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534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534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534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21482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21482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3514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-6030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-6030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18966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18966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46917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46917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3514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-6030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-6030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44401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44401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4342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31806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17369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53517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5779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5779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26447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26447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26447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85743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66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3588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776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4430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138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138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4568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153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243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396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396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4408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35241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17902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57551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5917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5917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26447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26447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26447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89915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4408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35241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17902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57551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5917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5917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26447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26447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26447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89915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1742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16407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8257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26406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3373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3373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29779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199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2576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888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3663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345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345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4008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145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145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145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1941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18838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9145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29924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3718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3718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33642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1941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18838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9145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29924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3718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3718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33642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2467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16403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8757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27627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2199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2199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26447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26447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26447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56273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8736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8736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199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916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916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9752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2029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44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44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1097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1097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13838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22773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8736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8736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199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916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916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9752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2029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44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44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1097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1097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13838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22773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14744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6010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8734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521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15265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56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3173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3173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7616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1813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5803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6039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2201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2212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984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657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327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642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10195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27023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42344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521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521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56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3173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3173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7616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1813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5803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6039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2201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2212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984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657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327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642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10195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27023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27600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14744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6010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8734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14744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14744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26447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26447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26447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26447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2">
      <selection activeCell="G30" sqref="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5336</v>
      </c>
      <c r="H12" s="196">
        <v>5336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5336</v>
      </c>
      <c r="H13" s="196">
        <v>5336</v>
      </c>
    </row>
    <row r="14" spans="1:8" ht="15.75">
      <c r="A14" s="89" t="s">
        <v>30</v>
      </c>
      <c r="B14" s="91" t="s">
        <v>31</v>
      </c>
      <c r="C14" s="197">
        <v>2467</v>
      </c>
      <c r="D14" s="196">
        <v>2600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16403</v>
      </c>
      <c r="D16" s="196">
        <v>15399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5336</v>
      </c>
      <c r="H18" s="610">
        <f>H12+H15+H16+H17</f>
        <v>5336</v>
      </c>
    </row>
    <row r="19" spans="1:8" ht="15.75">
      <c r="A19" s="89" t="s">
        <v>49</v>
      </c>
      <c r="B19" s="91" t="s">
        <v>50</v>
      </c>
      <c r="C19" s="197">
        <v>8757</v>
      </c>
      <c r="D19" s="196">
        <v>8988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27627</v>
      </c>
      <c r="D20" s="598">
        <f>SUM(D12:D19)</f>
        <v>26987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534</v>
      </c>
      <c r="H22" s="614">
        <f>SUM(H23:H25)</f>
        <v>534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534</v>
      </c>
      <c r="H23" s="196">
        <v>534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2199</v>
      </c>
      <c r="D25" s="196">
        <v>2406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20099</v>
      </c>
      <c r="H26" s="598">
        <f>H20+H21+H22</f>
        <v>20099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2199</v>
      </c>
      <c r="D28" s="598">
        <f>SUM(D24:D27)</f>
        <v>2406</v>
      </c>
      <c r="E28" s="202" t="s">
        <v>84</v>
      </c>
      <c r="F28" s="93" t="s">
        <v>85</v>
      </c>
      <c r="G28" s="595">
        <f>SUM(G29:G31)</f>
        <v>15452</v>
      </c>
      <c r="H28" s="596">
        <f>SUM(H29:H31)</f>
        <v>13762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15452</v>
      </c>
      <c r="H29" s="196">
        <v>13762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3514</v>
      </c>
      <c r="H32" s="196">
        <v>7720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18966</v>
      </c>
      <c r="H34" s="598">
        <f>H28+H32+H33</f>
        <v>21482</v>
      </c>
    </row>
    <row r="35" spans="1:8" ht="15.75">
      <c r="A35" s="89" t="s">
        <v>106</v>
      </c>
      <c r="B35" s="94" t="s">
        <v>107</v>
      </c>
      <c r="C35" s="595">
        <f>SUM(C36:C39)</f>
        <v>26447</v>
      </c>
      <c r="D35" s="596">
        <f>SUM(D36:D39)</f>
        <v>26447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26447</v>
      </c>
      <c r="D36" s="196">
        <v>26447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44401</v>
      </c>
      <c r="H37" s="600">
        <f>H26+H18+H34</f>
        <v>46917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14744</v>
      </c>
      <c r="H45" s="196">
        <v>15744</v>
      </c>
    </row>
    <row r="46" spans="1:13" ht="15.75">
      <c r="A46" s="473" t="s">
        <v>137</v>
      </c>
      <c r="B46" s="96" t="s">
        <v>138</v>
      </c>
      <c r="C46" s="597">
        <f>C35+C40+C45</f>
        <v>26447</v>
      </c>
      <c r="D46" s="598">
        <f>D35+D40+D45</f>
        <v>26447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8736</v>
      </c>
      <c r="D49" s="196">
        <v>7341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14744</v>
      </c>
      <c r="H50" s="596">
        <f>SUM(H44:H49)</f>
        <v>15744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8736</v>
      </c>
      <c r="D52" s="598">
        <f>SUM(D48:D51)</f>
        <v>7341</v>
      </c>
      <c r="E52" s="201" t="s">
        <v>158</v>
      </c>
      <c r="F52" s="95" t="s">
        <v>159</v>
      </c>
      <c r="G52" s="197">
        <v>56</v>
      </c>
      <c r="H52" s="196">
        <v>56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199</v>
      </c>
      <c r="D55" s="479">
        <v>199</v>
      </c>
      <c r="E55" s="89" t="s">
        <v>168</v>
      </c>
      <c r="F55" s="95" t="s">
        <v>169</v>
      </c>
      <c r="G55" s="197">
        <v>521</v>
      </c>
      <c r="H55" s="196">
        <v>671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65208</v>
      </c>
      <c r="D56" s="602">
        <f>D20+D21+D22+D28+D33+D46+D52+D54+D55</f>
        <v>63380</v>
      </c>
      <c r="E56" s="100" t="s">
        <v>850</v>
      </c>
      <c r="F56" s="99" t="s">
        <v>172</v>
      </c>
      <c r="G56" s="599">
        <f>G50+G52+G53+G54+G55</f>
        <v>15321</v>
      </c>
      <c r="H56" s="600">
        <f>H50+H52+H53+H54+H55</f>
        <v>16471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300</v>
      </c>
      <c r="D59" s="196">
        <v>446</v>
      </c>
      <c r="E59" s="201" t="s">
        <v>180</v>
      </c>
      <c r="F59" s="486" t="s">
        <v>181</v>
      </c>
      <c r="G59" s="197">
        <v>7616</v>
      </c>
      <c r="H59" s="196">
        <v>7531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9212</v>
      </c>
      <c r="H61" s="596">
        <f>SUM(H62:H68)</f>
        <v>9202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3173</v>
      </c>
      <c r="H62" s="196">
        <v>1833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2201</v>
      </c>
      <c r="H64" s="196">
        <v>3385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300</v>
      </c>
      <c r="D65" s="598">
        <f>SUM(D59:D64)</f>
        <v>446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2212</v>
      </c>
      <c r="H66" s="196">
        <v>2222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642</v>
      </c>
      <c r="H67" s="196">
        <v>668</v>
      </c>
    </row>
    <row r="68" spans="1:8" ht="15.75">
      <c r="A68" s="89" t="s">
        <v>206</v>
      </c>
      <c r="B68" s="91" t="s">
        <v>207</v>
      </c>
      <c r="C68" s="197">
        <v>916</v>
      </c>
      <c r="D68" s="196">
        <v>1000</v>
      </c>
      <c r="E68" s="89" t="s">
        <v>212</v>
      </c>
      <c r="F68" s="93" t="s">
        <v>213</v>
      </c>
      <c r="G68" s="197">
        <v>984</v>
      </c>
      <c r="H68" s="196">
        <v>1094</v>
      </c>
    </row>
    <row r="69" spans="1:8" ht="15.75">
      <c r="A69" s="89" t="s">
        <v>210</v>
      </c>
      <c r="B69" s="91" t="s">
        <v>211</v>
      </c>
      <c r="C69" s="197">
        <v>9752</v>
      </c>
      <c r="D69" s="196">
        <v>9761</v>
      </c>
      <c r="E69" s="201" t="s">
        <v>79</v>
      </c>
      <c r="F69" s="93" t="s">
        <v>216</v>
      </c>
      <c r="G69" s="197">
        <v>10195</v>
      </c>
      <c r="H69" s="196">
        <v>2918</v>
      </c>
    </row>
    <row r="70" spans="1:8" ht="15.75">
      <c r="A70" s="89" t="s">
        <v>214</v>
      </c>
      <c r="B70" s="91" t="s">
        <v>215</v>
      </c>
      <c r="C70" s="197">
        <v>2029</v>
      </c>
      <c r="D70" s="196">
        <v>1049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27023</v>
      </c>
      <c r="H71" s="598">
        <f>H59+H60+H61+H69+H70</f>
        <v>19651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44</v>
      </c>
      <c r="D73" s="196">
        <v>69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1097</v>
      </c>
      <c r="D75" s="196">
        <v>1048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13838</v>
      </c>
      <c r="D76" s="598">
        <f>SUM(D68:D75)</f>
        <v>12927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302</v>
      </c>
      <c r="H77" s="479">
        <v>302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27325</v>
      </c>
      <c r="H79" s="600">
        <f>H71+H73+H75+H77</f>
        <v>19953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1397</v>
      </c>
      <c r="D88" s="196">
        <v>2881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5526</v>
      </c>
      <c r="D89" s="196">
        <v>3130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6923</v>
      </c>
      <c r="D92" s="598">
        <f>SUM(D88:D91)</f>
        <v>6011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778</v>
      </c>
      <c r="D93" s="479">
        <v>577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21839</v>
      </c>
      <c r="D94" s="602">
        <f>D65+D76+D85+D92+D93</f>
        <v>19961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87047</v>
      </c>
      <c r="D95" s="604">
        <f>D94+D56</f>
        <v>83341</v>
      </c>
      <c r="E95" s="229" t="s">
        <v>942</v>
      </c>
      <c r="F95" s="489" t="s">
        <v>268</v>
      </c>
      <c r="G95" s="603">
        <f>G37+G40+G56+G79</f>
        <v>87047</v>
      </c>
      <c r="H95" s="604">
        <f>H37+H40+H56+H79</f>
        <v>83341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42935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Стефка Левиджова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979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14" sqref="E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2901</v>
      </c>
      <c r="D12" s="317">
        <v>2906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27209</v>
      </c>
      <c r="D13" s="317">
        <v>23662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3944</v>
      </c>
      <c r="D14" s="317">
        <v>4487</v>
      </c>
      <c r="E14" s="245" t="s">
        <v>285</v>
      </c>
      <c r="F14" s="240" t="s">
        <v>286</v>
      </c>
      <c r="G14" s="316">
        <v>49182</v>
      </c>
      <c r="H14" s="317">
        <v>44099</v>
      </c>
    </row>
    <row r="15" spans="1:8" ht="15.75">
      <c r="A15" s="194" t="s">
        <v>287</v>
      </c>
      <c r="B15" s="190" t="s">
        <v>288</v>
      </c>
      <c r="C15" s="316">
        <v>10233</v>
      </c>
      <c r="D15" s="317">
        <v>8634</v>
      </c>
      <c r="E15" s="245" t="s">
        <v>79</v>
      </c>
      <c r="F15" s="240" t="s">
        <v>289</v>
      </c>
      <c r="G15" s="316">
        <v>1858</v>
      </c>
      <c r="H15" s="317">
        <v>1688</v>
      </c>
    </row>
    <row r="16" spans="1:8" ht="15.75">
      <c r="A16" s="194" t="s">
        <v>290</v>
      </c>
      <c r="B16" s="190" t="s">
        <v>291</v>
      </c>
      <c r="C16" s="316">
        <v>1717</v>
      </c>
      <c r="D16" s="317">
        <v>1407</v>
      </c>
      <c r="E16" s="236" t="s">
        <v>52</v>
      </c>
      <c r="F16" s="264" t="s">
        <v>292</v>
      </c>
      <c r="G16" s="628">
        <f>SUM(G12:G15)</f>
        <v>51040</v>
      </c>
      <c r="H16" s="629">
        <f>SUM(H12:H15)</f>
        <v>45787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151</v>
      </c>
      <c r="H18" s="640">
        <v>450</v>
      </c>
    </row>
    <row r="19" spans="1:8" ht="15.75">
      <c r="A19" s="194" t="s">
        <v>299</v>
      </c>
      <c r="B19" s="190" t="s">
        <v>300</v>
      </c>
      <c r="C19" s="316">
        <v>1132</v>
      </c>
      <c r="D19" s="317">
        <v>789</v>
      </c>
      <c r="E19" s="194" t="s">
        <v>301</v>
      </c>
      <c r="F19" s="237" t="s">
        <v>302</v>
      </c>
      <c r="G19" s="316">
        <v>151</v>
      </c>
      <c r="H19" s="317">
        <v>450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47136</v>
      </c>
      <c r="D22" s="629">
        <f>SUM(D12:D18)+D19</f>
        <v>41885</v>
      </c>
      <c r="E22" s="194" t="s">
        <v>309</v>
      </c>
      <c r="F22" s="237" t="s">
        <v>310</v>
      </c>
      <c r="G22" s="316">
        <v>174</v>
      </c>
      <c r="H22" s="317">
        <v>151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254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260</v>
      </c>
      <c r="D25" s="317">
        <v>410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65</v>
      </c>
      <c r="D26" s="317">
        <v>43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174</v>
      </c>
      <c r="H27" s="629">
        <f>SUM(H22:H26)</f>
        <v>405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325</v>
      </c>
      <c r="D29" s="629">
        <f>SUM(D25:D28)</f>
        <v>453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47461</v>
      </c>
      <c r="D31" s="635">
        <f>D29+D22</f>
        <v>42338</v>
      </c>
      <c r="E31" s="251" t="s">
        <v>824</v>
      </c>
      <c r="F31" s="266" t="s">
        <v>331</v>
      </c>
      <c r="G31" s="253">
        <f>G16+G18+G27</f>
        <v>51365</v>
      </c>
      <c r="H31" s="254">
        <f>H16+H18+H27</f>
        <v>46642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3904</v>
      </c>
      <c r="D33" s="244">
        <f>IF((H31-D31)&gt;0,H31-D31,0)</f>
        <v>4304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47461</v>
      </c>
      <c r="D36" s="637">
        <f>D31-D34+D35</f>
        <v>42338</v>
      </c>
      <c r="E36" s="262" t="s">
        <v>346</v>
      </c>
      <c r="F36" s="256" t="s">
        <v>347</v>
      </c>
      <c r="G36" s="267">
        <f>G35-G34+G31</f>
        <v>51365</v>
      </c>
      <c r="H36" s="268">
        <f>H35-H34+H31</f>
        <v>46642</v>
      </c>
    </row>
    <row r="37" spans="1:8" ht="15.75">
      <c r="A37" s="261" t="s">
        <v>348</v>
      </c>
      <c r="B37" s="231" t="s">
        <v>349</v>
      </c>
      <c r="C37" s="634">
        <f>IF((G36-C36)&gt;0,G36-C36,0)</f>
        <v>3904</v>
      </c>
      <c r="D37" s="635">
        <f>IF((H36-D36)&gt;0,H36-D36,0)</f>
        <v>4304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390</v>
      </c>
      <c r="D38" s="629">
        <f>D39+D40+D41</f>
        <v>430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390</v>
      </c>
      <c r="D39" s="317">
        <v>430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3514</v>
      </c>
      <c r="D42" s="244">
        <f>+IF((H36-D36-D38)&gt;0,H36-D36-D38,0)</f>
        <v>3874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3514</v>
      </c>
      <c r="D44" s="268">
        <f>IF(H42=0,IF(D42-D43&gt;0,D42-D43+H43,0),IF(H42-H43&lt;0,H43-H42+D42,0))</f>
        <v>3874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51365</v>
      </c>
      <c r="D45" s="631">
        <f>D36+D38+D42</f>
        <v>46642</v>
      </c>
      <c r="E45" s="270" t="s">
        <v>373</v>
      </c>
      <c r="F45" s="272" t="s">
        <v>374</v>
      </c>
      <c r="G45" s="630">
        <f>G42+G36</f>
        <v>51365</v>
      </c>
      <c r="H45" s="631">
        <f>H42+H36</f>
        <v>46642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42935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Стефка Левиджова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979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35" sqref="C3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61885</v>
      </c>
      <c r="D11" s="196">
        <v>58039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-39825-877-333-126-19-6+1100</f>
        <v>-40086</v>
      </c>
      <c r="D12" s="196">
        <v>-34184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-8145-2948-53</f>
        <v>-11146</v>
      </c>
      <c r="D14" s="196">
        <v>-10052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-4819</v>
      </c>
      <c r="D15" s="196">
        <v>-3432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-364</v>
      </c>
      <c r="D16" s="196">
        <v>-510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-58</v>
      </c>
      <c r="D19" s="196">
        <v>-17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1642</v>
      </c>
      <c r="D20" s="196">
        <v>-1652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7054</v>
      </c>
      <c r="D21" s="659">
        <f>SUM(D11:D20)</f>
        <v>8192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-1100</v>
      </c>
      <c r="D23" s="196">
        <v>-2311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41</v>
      </c>
      <c r="D24" s="196">
        <v>271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-2382</v>
      </c>
      <c r="D25" s="196">
        <v>-1761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-3441</v>
      </c>
      <c r="D33" s="659">
        <f>SUM(D23:D32)</f>
        <v>-3801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1495</v>
      </c>
      <c r="D37" s="196">
        <v>3403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-1053</v>
      </c>
      <c r="D38" s="196">
        <v>-713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-2896</v>
      </c>
      <c r="D39" s="196">
        <v>-2434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-165-82</f>
        <v>-247</v>
      </c>
      <c r="D40" s="196">
        <v>-191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-2701</v>
      </c>
      <c r="D43" s="661">
        <f>SUM(D35:D42)</f>
        <v>65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912</v>
      </c>
      <c r="D44" s="307">
        <f>D43+D33+D21</f>
        <v>4456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6011</v>
      </c>
      <c r="D45" s="309">
        <v>5632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6923</v>
      </c>
      <c r="D46" s="311">
        <f>D45+D44</f>
        <v>10088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42935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Стефка Левиджова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979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5336</v>
      </c>
      <c r="D13" s="584">
        <f>'1-Баланс'!H20</f>
        <v>19565</v>
      </c>
      <c r="E13" s="584">
        <f>'1-Баланс'!H21</f>
        <v>0</v>
      </c>
      <c r="F13" s="584">
        <f>'1-Баланс'!H23</f>
        <v>534</v>
      </c>
      <c r="G13" s="584">
        <f>'1-Баланс'!H24</f>
        <v>0</v>
      </c>
      <c r="H13" s="585"/>
      <c r="I13" s="584">
        <f>'1-Баланс'!H29+'1-Баланс'!H32</f>
        <v>21482</v>
      </c>
      <c r="J13" s="584">
        <f>'1-Баланс'!H30+'1-Баланс'!H33</f>
        <v>0</v>
      </c>
      <c r="K13" s="585"/>
      <c r="L13" s="584">
        <f>SUM(C13:K13)</f>
        <v>46917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5336</v>
      </c>
      <c r="D17" s="653">
        <f aca="true" t="shared" si="2" ref="D17:M17">D13+D14</f>
        <v>19565</v>
      </c>
      <c r="E17" s="653">
        <f t="shared" si="2"/>
        <v>0</v>
      </c>
      <c r="F17" s="653">
        <f t="shared" si="2"/>
        <v>534</v>
      </c>
      <c r="G17" s="653">
        <f t="shared" si="2"/>
        <v>0</v>
      </c>
      <c r="H17" s="653">
        <f t="shared" si="2"/>
        <v>0</v>
      </c>
      <c r="I17" s="653">
        <f t="shared" si="2"/>
        <v>21482</v>
      </c>
      <c r="J17" s="653">
        <f t="shared" si="2"/>
        <v>0</v>
      </c>
      <c r="K17" s="653">
        <f t="shared" si="2"/>
        <v>0</v>
      </c>
      <c r="L17" s="584">
        <f t="shared" si="1"/>
        <v>46917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3514</v>
      </c>
      <c r="J18" s="584">
        <f>+'1-Баланс'!G33</f>
        <v>0</v>
      </c>
      <c r="K18" s="585"/>
      <c r="L18" s="584">
        <f t="shared" si="1"/>
        <v>3514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-6030</v>
      </c>
      <c r="J19" s="168">
        <f>J20+J21</f>
        <v>0</v>
      </c>
      <c r="K19" s="168">
        <f t="shared" si="3"/>
        <v>0</v>
      </c>
      <c r="L19" s="584">
        <f t="shared" si="1"/>
        <v>-6030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-6030</v>
      </c>
      <c r="J20" s="316"/>
      <c r="K20" s="316"/>
      <c r="L20" s="584">
        <f>SUM(C20:K20)</f>
        <v>-6030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5336</v>
      </c>
      <c r="D31" s="653">
        <f aca="true" t="shared" si="6" ref="D31:M31">D19+D22+D23+D26+D30+D29+D17+D18</f>
        <v>19565</v>
      </c>
      <c r="E31" s="653">
        <f t="shared" si="6"/>
        <v>0</v>
      </c>
      <c r="F31" s="653">
        <f t="shared" si="6"/>
        <v>534</v>
      </c>
      <c r="G31" s="653">
        <f t="shared" si="6"/>
        <v>0</v>
      </c>
      <c r="H31" s="653">
        <f t="shared" si="6"/>
        <v>0</v>
      </c>
      <c r="I31" s="653">
        <f t="shared" si="6"/>
        <v>18966</v>
      </c>
      <c r="J31" s="653">
        <f t="shared" si="6"/>
        <v>0</v>
      </c>
      <c r="K31" s="653">
        <f t="shared" si="6"/>
        <v>0</v>
      </c>
      <c r="L31" s="584">
        <f t="shared" si="1"/>
        <v>44401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5336</v>
      </c>
      <c r="D34" s="587">
        <f t="shared" si="7"/>
        <v>19565</v>
      </c>
      <c r="E34" s="587">
        <f t="shared" si="7"/>
        <v>0</v>
      </c>
      <c r="F34" s="587">
        <f t="shared" si="7"/>
        <v>534</v>
      </c>
      <c r="G34" s="587">
        <f t="shared" si="7"/>
        <v>0</v>
      </c>
      <c r="H34" s="587">
        <f t="shared" si="7"/>
        <v>0</v>
      </c>
      <c r="I34" s="587">
        <f t="shared" si="7"/>
        <v>18966</v>
      </c>
      <c r="J34" s="587">
        <f t="shared" si="7"/>
        <v>0</v>
      </c>
      <c r="K34" s="587">
        <f t="shared" si="7"/>
        <v>0</v>
      </c>
      <c r="L34" s="651">
        <f t="shared" si="1"/>
        <v>44401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42935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Стефка Левиджова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979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2" sqref="C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9" t="s">
        <v>1000</v>
      </c>
      <c r="B13" s="680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.75">
      <c r="A14" s="679" t="s">
        <v>1001</v>
      </c>
      <c r="B14" s="680"/>
      <c r="C14" s="92">
        <v>17300</v>
      </c>
      <c r="D14" s="92">
        <v>100</v>
      </c>
      <c r="E14" s="92"/>
      <c r="F14" s="469">
        <f t="shared" si="0"/>
        <v>17300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26447</v>
      </c>
      <c r="D27" s="472"/>
      <c r="E27" s="472">
        <f>SUM(E12:E26)</f>
        <v>0</v>
      </c>
      <c r="F27" s="472">
        <f>SUM(F12:F26)</f>
        <v>26447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26447</v>
      </c>
      <c r="D79" s="472"/>
      <c r="E79" s="472">
        <f>E78+E61+E44+E27</f>
        <v>0</v>
      </c>
      <c r="F79" s="472">
        <f>F78+F61+F44+F27</f>
        <v>26447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42935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Стефка Левиджова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979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A7" sqref="A7: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4342</v>
      </c>
      <c r="E13" s="328">
        <v>66</v>
      </c>
      <c r="F13" s="328"/>
      <c r="G13" s="329">
        <f t="shared" si="2"/>
        <v>4408</v>
      </c>
      <c r="H13" s="328"/>
      <c r="I13" s="328"/>
      <c r="J13" s="329">
        <f t="shared" si="3"/>
        <v>4408</v>
      </c>
      <c r="K13" s="328">
        <v>1742</v>
      </c>
      <c r="L13" s="328">
        <v>199</v>
      </c>
      <c r="M13" s="328"/>
      <c r="N13" s="329">
        <f t="shared" si="4"/>
        <v>1941</v>
      </c>
      <c r="O13" s="328"/>
      <c r="P13" s="328"/>
      <c r="Q13" s="329">
        <f t="shared" si="0"/>
        <v>1941</v>
      </c>
      <c r="R13" s="340">
        <f t="shared" si="1"/>
        <v>2467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31806</v>
      </c>
      <c r="E15" s="328">
        <v>3588</v>
      </c>
      <c r="F15" s="328">
        <v>153</v>
      </c>
      <c r="G15" s="701">
        <f>D15+E15-F15</f>
        <v>35241</v>
      </c>
      <c r="H15" s="328"/>
      <c r="I15" s="328"/>
      <c r="J15" s="329">
        <f t="shared" si="3"/>
        <v>35241</v>
      </c>
      <c r="K15" s="328">
        <v>16407</v>
      </c>
      <c r="L15" s="328">
        <v>2576</v>
      </c>
      <c r="M15" s="328">
        <v>145</v>
      </c>
      <c r="N15" s="329">
        <f t="shared" si="4"/>
        <v>18838</v>
      </c>
      <c r="O15" s="328"/>
      <c r="P15" s="328"/>
      <c r="Q15" s="329">
        <f t="shared" si="0"/>
        <v>18838</v>
      </c>
      <c r="R15" s="340">
        <f t="shared" si="1"/>
        <v>16403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17369</v>
      </c>
      <c r="E18" s="328">
        <v>776</v>
      </c>
      <c r="F18" s="328">
        <v>243</v>
      </c>
      <c r="G18" s="329">
        <f t="shared" si="2"/>
        <v>17902</v>
      </c>
      <c r="H18" s="328"/>
      <c r="I18" s="328"/>
      <c r="J18" s="329">
        <f t="shared" si="3"/>
        <v>17902</v>
      </c>
      <c r="K18" s="328">
        <v>8257</v>
      </c>
      <c r="L18" s="328">
        <v>888</v>
      </c>
      <c r="M18" s="328"/>
      <c r="N18" s="329">
        <f t="shared" si="4"/>
        <v>9145</v>
      </c>
      <c r="O18" s="328"/>
      <c r="P18" s="328"/>
      <c r="Q18" s="329">
        <f t="shared" si="0"/>
        <v>9145</v>
      </c>
      <c r="R18" s="340">
        <f t="shared" si="1"/>
        <v>8757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53517</v>
      </c>
      <c r="E19" s="330">
        <f>SUM(E11:E18)</f>
        <v>4430</v>
      </c>
      <c r="F19" s="330">
        <f>SUM(F11:F18)</f>
        <v>396</v>
      </c>
      <c r="G19" s="329">
        <f>D19+E19-F19</f>
        <v>57551</v>
      </c>
      <c r="H19" s="330">
        <f>SUM(H11:H18)</f>
        <v>0</v>
      </c>
      <c r="I19" s="330">
        <f>SUM(I11:I18)</f>
        <v>0</v>
      </c>
      <c r="J19" s="329">
        <f t="shared" si="3"/>
        <v>57551</v>
      </c>
      <c r="K19" s="330">
        <f>SUM(K11:K18)</f>
        <v>26406</v>
      </c>
      <c r="L19" s="330">
        <f>SUM(L11:L18)</f>
        <v>3663</v>
      </c>
      <c r="M19" s="330">
        <f>SUM(M11:M18)</f>
        <v>145</v>
      </c>
      <c r="N19" s="329">
        <f t="shared" si="4"/>
        <v>29924</v>
      </c>
      <c r="O19" s="330">
        <f>SUM(O11:O18)</f>
        <v>0</v>
      </c>
      <c r="P19" s="330">
        <f>SUM(P11:P18)</f>
        <v>0</v>
      </c>
      <c r="Q19" s="329">
        <f t="shared" si="0"/>
        <v>29924</v>
      </c>
      <c r="R19" s="340">
        <f t="shared" si="1"/>
        <v>27627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5779</v>
      </c>
      <c r="E24" s="328">
        <v>138</v>
      </c>
      <c r="F24" s="328">
        <v>0</v>
      </c>
      <c r="G24" s="329">
        <f t="shared" si="2"/>
        <v>5917</v>
      </c>
      <c r="H24" s="328"/>
      <c r="I24" s="328"/>
      <c r="J24" s="329">
        <f t="shared" si="3"/>
        <v>5917</v>
      </c>
      <c r="K24" s="328">
        <v>3373</v>
      </c>
      <c r="L24" s="328">
        <v>345</v>
      </c>
      <c r="M24" s="328"/>
      <c r="N24" s="329">
        <f t="shared" si="4"/>
        <v>3718</v>
      </c>
      <c r="O24" s="328"/>
      <c r="P24" s="328"/>
      <c r="Q24" s="329">
        <f t="shared" si="0"/>
        <v>3718</v>
      </c>
      <c r="R24" s="340">
        <f t="shared" si="1"/>
        <v>2199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5779</v>
      </c>
      <c r="E27" s="332">
        <f aca="true" t="shared" si="5" ref="E27:P27">SUM(E23:E26)</f>
        <v>138</v>
      </c>
      <c r="F27" s="332">
        <f t="shared" si="5"/>
        <v>0</v>
      </c>
      <c r="G27" s="333">
        <f t="shared" si="2"/>
        <v>5917</v>
      </c>
      <c r="H27" s="332">
        <f t="shared" si="5"/>
        <v>0</v>
      </c>
      <c r="I27" s="332">
        <f t="shared" si="5"/>
        <v>0</v>
      </c>
      <c r="J27" s="333">
        <f t="shared" si="3"/>
        <v>5917</v>
      </c>
      <c r="K27" s="332">
        <f t="shared" si="5"/>
        <v>3373</v>
      </c>
      <c r="L27" s="332">
        <f t="shared" si="5"/>
        <v>345</v>
      </c>
      <c r="M27" s="332">
        <f t="shared" si="5"/>
        <v>0</v>
      </c>
      <c r="N27" s="333">
        <f t="shared" si="4"/>
        <v>3718</v>
      </c>
      <c r="O27" s="332">
        <f t="shared" si="5"/>
        <v>0</v>
      </c>
      <c r="P27" s="332">
        <f t="shared" si="5"/>
        <v>0</v>
      </c>
      <c r="Q27" s="333">
        <f t="shared" si="0"/>
        <v>3718</v>
      </c>
      <c r="R27" s="343">
        <f t="shared" si="1"/>
        <v>2199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26447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26447</v>
      </c>
      <c r="H29" s="335">
        <f t="shared" si="6"/>
        <v>0</v>
      </c>
      <c r="I29" s="335">
        <f t="shared" si="6"/>
        <v>0</v>
      </c>
      <c r="J29" s="336">
        <f t="shared" si="3"/>
        <v>26447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26447</v>
      </c>
    </row>
    <row r="30" spans="1:18" ht="15.75">
      <c r="A30" s="339"/>
      <c r="B30" s="321" t="s">
        <v>108</v>
      </c>
      <c r="C30" s="152" t="s">
        <v>563</v>
      </c>
      <c r="D30" s="328">
        <v>26447</v>
      </c>
      <c r="E30" s="328"/>
      <c r="F30" s="328"/>
      <c r="G30" s="329">
        <f t="shared" si="2"/>
        <v>26447</v>
      </c>
      <c r="H30" s="328"/>
      <c r="I30" s="328"/>
      <c r="J30" s="329">
        <f t="shared" si="3"/>
        <v>26447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26447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26447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26447</v>
      </c>
      <c r="H40" s="330">
        <f t="shared" si="10"/>
        <v>0</v>
      </c>
      <c r="I40" s="330">
        <f t="shared" si="10"/>
        <v>0</v>
      </c>
      <c r="J40" s="329">
        <f t="shared" si="3"/>
        <v>26447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26447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85743</v>
      </c>
      <c r="E42" s="349">
        <f>E19+E20+E21+E27+E40+E41</f>
        <v>4568</v>
      </c>
      <c r="F42" s="349">
        <f aca="true" t="shared" si="11" ref="F42:R42">F19+F20+F21+F27+F40+F41</f>
        <v>396</v>
      </c>
      <c r="G42" s="349">
        <f t="shared" si="11"/>
        <v>89915</v>
      </c>
      <c r="H42" s="349">
        <f t="shared" si="11"/>
        <v>0</v>
      </c>
      <c r="I42" s="349">
        <f t="shared" si="11"/>
        <v>0</v>
      </c>
      <c r="J42" s="349">
        <f t="shared" si="11"/>
        <v>89915</v>
      </c>
      <c r="K42" s="349">
        <f t="shared" si="11"/>
        <v>29779</v>
      </c>
      <c r="L42" s="349">
        <f t="shared" si="11"/>
        <v>4008</v>
      </c>
      <c r="M42" s="349">
        <f t="shared" si="11"/>
        <v>145</v>
      </c>
      <c r="N42" s="349">
        <f t="shared" si="11"/>
        <v>33642</v>
      </c>
      <c r="O42" s="349">
        <f t="shared" si="11"/>
        <v>0</v>
      </c>
      <c r="P42" s="349">
        <f t="shared" si="11"/>
        <v>0</v>
      </c>
      <c r="Q42" s="349">
        <f t="shared" si="11"/>
        <v>33642</v>
      </c>
      <c r="R42" s="350">
        <f t="shared" si="11"/>
        <v>56273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42935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Стефка Левиджова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2" t="s">
        <v>979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5">
      <selection activeCell="C62" sqref="C6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8736</v>
      </c>
      <c r="D17" s="368">
        <v>8736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8736</v>
      </c>
      <c r="D21" s="440">
        <f>D13+D17+D18</f>
        <v>8736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199</v>
      </c>
      <c r="D23" s="443">
        <v>199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916</v>
      </c>
      <c r="D26" s="362">
        <f>SUM(D27:D29)</f>
        <v>916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916</v>
      </c>
      <c r="D27" s="368">
        <v>916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9752</v>
      </c>
      <c r="D30" s="368">
        <v>9752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2029</v>
      </c>
      <c r="D31" s="368">
        <v>2029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44</v>
      </c>
      <c r="D35" s="362">
        <f>SUM(D36:D39)</f>
        <v>44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44</v>
      </c>
      <c r="D36" s="368">
        <v>44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1097</v>
      </c>
      <c r="D40" s="362">
        <f>SUM(D41:D44)</f>
        <v>1097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1097</v>
      </c>
      <c r="D44" s="368">
        <v>1097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13838</v>
      </c>
      <c r="D45" s="438">
        <f>D26+D30+D31+D33+D32+D34+D35+D40</f>
        <v>13838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22773</v>
      </c>
      <c r="D46" s="444">
        <f>D45+D23+D21+D11</f>
        <v>22773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14744</v>
      </c>
      <c r="D58" s="138">
        <f>D59+D61</f>
        <v>0</v>
      </c>
      <c r="E58" s="136">
        <f t="shared" si="1"/>
        <v>14744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6010</v>
      </c>
      <c r="D59" s="197"/>
      <c r="E59" s="136">
        <f t="shared" si="1"/>
        <v>6010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8734</v>
      </c>
      <c r="D61" s="197"/>
      <c r="E61" s="136">
        <f t="shared" si="1"/>
        <v>8734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521</v>
      </c>
      <c r="D66" s="197">
        <v>521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15265</v>
      </c>
      <c r="D68" s="435">
        <f>D54+D58+D63+D64+D65+D66</f>
        <v>521</v>
      </c>
      <c r="E68" s="436">
        <f t="shared" si="1"/>
        <v>14744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56</v>
      </c>
      <c r="D70" s="197">
        <v>56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3173</v>
      </c>
      <c r="D73" s="137">
        <f>SUM(D74:D76)</f>
        <v>3173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3173</v>
      </c>
      <c r="D74" s="197">
        <v>3173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7616</v>
      </c>
      <c r="D77" s="138">
        <f>D78+D80</f>
        <v>7616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1813</v>
      </c>
      <c r="D78" s="197">
        <v>1813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5803</v>
      </c>
      <c r="D80" s="197">
        <v>5803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6039</v>
      </c>
      <c r="D87" s="134">
        <f>SUM(D88:D92)+D96</f>
        <v>6039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2201</v>
      </c>
      <c r="D89" s="197">
        <v>2201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2212</v>
      </c>
      <c r="D91" s="197">
        <v>2212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984</v>
      </c>
      <c r="D92" s="138">
        <f>SUM(D93:D95)</f>
        <v>984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657</v>
      </c>
      <c r="D94" s="197">
        <v>657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327</v>
      </c>
      <c r="D95" s="197">
        <v>327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642</v>
      </c>
      <c r="D96" s="197">
        <v>642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10195</v>
      </c>
      <c r="D97" s="197">
        <v>10195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27023</v>
      </c>
      <c r="D98" s="433">
        <f>D87+D82+D77+D73+D97</f>
        <v>27023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42344</v>
      </c>
      <c r="D99" s="427">
        <f>D98+D70+D68</f>
        <v>27600</v>
      </c>
      <c r="E99" s="427">
        <f>E98+E70+E68</f>
        <v>14744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42935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Стефка Левиджова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979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M18" sqref="M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42935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Стефка Левиджова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2017-07-26T13:09:13Z</cp:lastPrinted>
  <dcterms:created xsi:type="dcterms:W3CDTF">2006-09-16T00:00:00Z</dcterms:created>
  <dcterms:modified xsi:type="dcterms:W3CDTF">2017-07-31T14:53:38Z</dcterms:modified>
  <cp:category/>
  <cp:version/>
  <cp:contentType/>
  <cp:contentStatus/>
</cp:coreProperties>
</file>