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<sst xmlns="http://schemas.openxmlformats.org/spreadsheetml/2006/main" count="4320" uniqueCount="1002">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</sst>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83341</v>
      </c>
      <c r="D6" s="675">
        <f aca="true" t="shared" si="0" ref="D6:D15">C6-E6</f>
        <v>0</v>
      </c>
      <c r="E6" s="674">
        <f>'1-Баланс'!G95</f>
        <v>83341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46917</v>
      </c>
      <c r="D7" s="675">
        <f t="shared" si="0"/>
        <v>41581</v>
      </c>
      <c r="E7" s="674">
        <f>'1-Баланс'!G18</f>
        <v>5336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7720</v>
      </c>
      <c r="D8" s="675">
        <f t="shared" si="0"/>
        <v>0</v>
      </c>
      <c r="E8" s="674">
        <f>ABS('2-Отчет за доходите'!C44)-ABS('2-Отчет за доходите'!G44)</f>
        <v>7720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5632</v>
      </c>
      <c r="D9" s="675">
        <f t="shared" si="0"/>
        <v>0</v>
      </c>
      <c r="E9" s="674">
        <f>'3-Отчет за паричния поток'!C45</f>
        <v>5632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6011</v>
      </c>
      <c r="D10" s="675">
        <f t="shared" si="0"/>
        <v>0</v>
      </c>
      <c r="E10" s="674">
        <f>'3-Отчет за паричния поток'!C46</f>
        <v>6011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46917</v>
      </c>
      <c r="D11" s="675">
        <f t="shared" si="0"/>
        <v>0</v>
      </c>
      <c r="E11" s="674">
        <f>'4-Отчет за собствения капитал'!L34</f>
        <v>46917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26447</v>
      </c>
      <c r="D12" s="675">
        <f t="shared" si="0"/>
        <v>0</v>
      </c>
      <c r="E12" s="674">
        <f>'Справка 5'!C27+'Справка 5'!C97</f>
        <v>26447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0.07857506361323155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0.16454590020674809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0.21194816604436637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0.09263147790403282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1.094828729281768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1.0004009422142033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0.9491304565729465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0.3012579561970631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0.3012579561970631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3.2926706659070346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1.178891541978138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0.25984413453650534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0.7763497239806466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0.4370477916031725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9331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0.1988831340452288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0.16654891907712804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2.2072476063507454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2600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15399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1868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7120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26987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2406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2406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26447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26447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26447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7341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7341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199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63380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446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446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1000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9761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1049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69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1048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12927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2881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3130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6011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577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19961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83341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5336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5336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5336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534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534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20099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13762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13762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7720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21482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46917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15744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15744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56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671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16471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7531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11820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1833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6003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2222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668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1094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300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19651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302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19953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83341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6108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52846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7171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19043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3059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1473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89700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749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49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800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90500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8582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90500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8582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862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849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13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7720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7720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99082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94576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3674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98250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314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314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264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254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518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99082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99082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99082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129048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-81184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-21526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-7366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-850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-166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17956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-6909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547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-2739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254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-8847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4381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-1578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-5110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-404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-6019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-8730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379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5632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6011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5336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5336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5336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5336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534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534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534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534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19791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19791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7720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-6029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-6029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21482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21482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45226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45226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7720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-6029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-6029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46917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46917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1974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28714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12431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43119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5475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5475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75041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2418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5673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1868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3069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13028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708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708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13736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50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2581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2631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252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252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2883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4342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31806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1868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15500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53516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5931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5931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26447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26447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26447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85894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4342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31806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1868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15500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53516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5931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5931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26447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26447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26447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85894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1511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13626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6694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21831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3139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3139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24970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281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4814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1690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6785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386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386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7171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50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2033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4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2087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2087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1742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16407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8380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26529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3525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3525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30054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1742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16407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8380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26529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3525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3525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30054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2600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15399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1868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7120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26987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2406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2406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26447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26447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26447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55840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7341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7341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7341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199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1000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1000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9761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1049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69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69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1048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1048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12927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20467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7341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7341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7341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199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1000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1000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9761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1049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69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69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1048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1048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12927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20467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8884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8884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14391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14391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23275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1833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1723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9987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6003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2222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1094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789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305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668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300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12120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35395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1899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1899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5632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5632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7531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1833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1723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9987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6003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2222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1094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789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305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668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300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12120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19651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6985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6985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8759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8759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15744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15744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26447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26447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26447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26447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5336</v>
      </c>
      <c r="H12" s="196">
        <v>5336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5336</v>
      </c>
      <c r="H13" s="196">
        <v>5336</v>
      </c>
    </row>
    <row r="14" spans="1:8" ht="15.75">
      <c r="A14" s="89" t="s">
        <v>30</v>
      </c>
      <c r="B14" s="91" t="s">
        <v>31</v>
      </c>
      <c r="C14" s="197">
        <v>2600</v>
      </c>
      <c r="D14" s="196">
        <v>463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15399</v>
      </c>
      <c r="D16" s="196">
        <v>15086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1868</v>
      </c>
      <c r="D18" s="196"/>
      <c r="E18" s="481" t="s">
        <v>47</v>
      </c>
      <c r="F18" s="480" t="s">
        <v>48</v>
      </c>
      <c r="G18" s="609">
        <f>G12+G15+G16+G17</f>
        <v>5336</v>
      </c>
      <c r="H18" s="610">
        <f>H12+H15+H16+H17</f>
        <v>5336</v>
      </c>
    </row>
    <row r="19" spans="1:8" ht="15.75">
      <c r="A19" s="89" t="s">
        <v>49</v>
      </c>
      <c r="B19" s="91" t="s">
        <v>50</v>
      </c>
      <c r="C19" s="197">
        <v>7120</v>
      </c>
      <c r="D19" s="196">
        <v>5737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26987</v>
      </c>
      <c r="D20" s="598">
        <f>SUM(D12:D19)</f>
        <v>21286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534</v>
      </c>
      <c r="H22" s="614">
        <f>SUM(H23:H25)</f>
        <v>534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534</v>
      </c>
      <c r="H23" s="196">
        <v>534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2406</v>
      </c>
      <c r="D25" s="196">
        <v>2336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20099</v>
      </c>
      <c r="H26" s="598">
        <f>H20+H21+H22</f>
        <v>20099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2406</v>
      </c>
      <c r="D28" s="598">
        <f>SUM(D24:D27)</f>
        <v>2336</v>
      </c>
      <c r="E28" s="202" t="s">
        <v>84</v>
      </c>
      <c r="F28" s="93" t="s">
        <v>85</v>
      </c>
      <c r="G28" s="595">
        <f>SUM(G29:G31)</f>
        <v>13762</v>
      </c>
      <c r="H28" s="596">
        <f>SUM(H29:H31)</f>
        <v>7758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13762</v>
      </c>
      <c r="H29" s="196">
        <v>7758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7720</v>
      </c>
      <c r="H32" s="196">
        <v>12033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21482</v>
      </c>
      <c r="H34" s="598">
        <f>H28+H32+H33</f>
        <v>19791</v>
      </c>
    </row>
    <row r="35" spans="1:8" ht="15.75">
      <c r="A35" s="89" t="s">
        <v>106</v>
      </c>
      <c r="B35" s="94" t="s">
        <v>107</v>
      </c>
      <c r="C35" s="595">
        <f>SUM(C36:C39)</f>
        <v>26447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26447</v>
      </c>
      <c r="D36" s="196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46917</v>
      </c>
      <c r="H37" s="600">
        <f>H26+H18+H34</f>
        <v>45226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15744</v>
      </c>
      <c r="H45" s="196">
        <v>13071</v>
      </c>
    </row>
    <row r="46" spans="1:13" ht="15.75">
      <c r="A46" s="473" t="s">
        <v>137</v>
      </c>
      <c r="B46" s="96" t="s">
        <v>138</v>
      </c>
      <c r="C46" s="597">
        <f>C35+C40+C45</f>
        <v>26447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7341</v>
      </c>
      <c r="D49" s="196">
        <v>4340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15744</v>
      </c>
      <c r="H50" s="596">
        <f>SUM(H44:H49)</f>
        <v>13071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7341</v>
      </c>
      <c r="D52" s="598">
        <f>SUM(D48:D51)</f>
        <v>4340</v>
      </c>
      <c r="E52" s="201" t="s">
        <v>158</v>
      </c>
      <c r="F52" s="95" t="s">
        <v>159</v>
      </c>
      <c r="G52" s="197">
        <v>56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199</v>
      </c>
      <c r="D55" s="479">
        <v>182</v>
      </c>
      <c r="E55" s="89" t="s">
        <v>168</v>
      </c>
      <c r="F55" s="95" t="s">
        <v>169</v>
      </c>
      <c r="G55" s="197">
        <v>671</v>
      </c>
      <c r="H55" s="196">
        <v>981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63380</v>
      </c>
      <c r="D56" s="602">
        <f>D20+D21+D22+D28+D33+D46+D52+D54+D55</f>
        <v>54591</v>
      </c>
      <c r="E56" s="100" t="s">
        <v>850</v>
      </c>
      <c r="F56" s="99" t="s">
        <v>172</v>
      </c>
      <c r="G56" s="599">
        <f>G50+G52+G53+G54+G55</f>
        <v>16471</v>
      </c>
      <c r="H56" s="600">
        <f>H50+H52+H53+H54+H55</f>
        <v>14052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446</v>
      </c>
      <c r="D59" s="196">
        <v>516</v>
      </c>
      <c r="E59" s="201" t="s">
        <v>180</v>
      </c>
      <c r="F59" s="486" t="s">
        <v>181</v>
      </c>
      <c r="G59" s="197">
        <v>7531</v>
      </c>
      <c r="H59" s="196">
        <v>7034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11820</v>
      </c>
      <c r="H61" s="596">
        <f>SUM(H62:H68)</f>
        <v>10694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1833</v>
      </c>
      <c r="H62" s="196">
        <v>1574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6003</v>
      </c>
      <c r="H64" s="196">
        <v>6177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446</v>
      </c>
      <c r="D65" s="598">
        <f>SUM(D59:D64)</f>
        <v>516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2222</v>
      </c>
      <c r="H66" s="196">
        <v>2017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668</v>
      </c>
      <c r="H67" s="196">
        <v>618</v>
      </c>
    </row>
    <row r="68" spans="1:8" ht="15.75">
      <c r="A68" s="89" t="s">
        <v>206</v>
      </c>
      <c r="B68" s="91" t="s">
        <v>207</v>
      </c>
      <c r="C68" s="197">
        <v>1000</v>
      </c>
      <c r="D68" s="196">
        <v>3559</v>
      </c>
      <c r="E68" s="89" t="s">
        <v>212</v>
      </c>
      <c r="F68" s="93" t="s">
        <v>213</v>
      </c>
      <c r="G68" s="197">
        <v>1094</v>
      </c>
      <c r="H68" s="196">
        <v>308</v>
      </c>
    </row>
    <row r="69" spans="1:8" ht="15.75">
      <c r="A69" s="89" t="s">
        <v>210</v>
      </c>
      <c r="B69" s="91" t="s">
        <v>211</v>
      </c>
      <c r="C69" s="197">
        <v>9761</v>
      </c>
      <c r="D69" s="196">
        <v>10521</v>
      </c>
      <c r="E69" s="201" t="s">
        <v>79</v>
      </c>
      <c r="F69" s="93" t="s">
        <v>216</v>
      </c>
      <c r="G69" s="197">
        <v>300</v>
      </c>
      <c r="H69" s="196">
        <v>27</v>
      </c>
    </row>
    <row r="70" spans="1:8" ht="15.75">
      <c r="A70" s="89" t="s">
        <v>214</v>
      </c>
      <c r="B70" s="91" t="s">
        <v>215</v>
      </c>
      <c r="C70" s="197">
        <v>1049</v>
      </c>
      <c r="D70" s="196">
        <v>1039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19651</v>
      </c>
      <c r="H71" s="598">
        <f>H59+H60+H61+H69+H70</f>
        <v>17755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69</v>
      </c>
      <c r="D73" s="196">
        <v>157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1048</v>
      </c>
      <c r="D75" s="196">
        <v>648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12927</v>
      </c>
      <c r="D76" s="598">
        <f>SUM(D68:D75)</f>
        <v>15924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302</v>
      </c>
      <c r="H77" s="479">
        <v>306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19953</v>
      </c>
      <c r="H79" s="600">
        <f>H71+H73+H75+H77</f>
        <v>18061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2881</v>
      </c>
      <c r="D88" s="196">
        <v>3118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3130</v>
      </c>
      <c r="D89" s="196">
        <v>2514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6011</v>
      </c>
      <c r="D92" s="598">
        <f>SUM(D88:D91)</f>
        <v>5632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577</v>
      </c>
      <c r="D93" s="479">
        <v>676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19961</v>
      </c>
      <c r="D94" s="602">
        <f>D65+D76+D85+D92+D93</f>
        <v>22748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83341</v>
      </c>
      <c r="D95" s="604">
        <f>D94+D56</f>
        <v>77339</v>
      </c>
      <c r="E95" s="229" t="s">
        <v>942</v>
      </c>
      <c r="F95" s="489" t="s">
        <v>268</v>
      </c>
      <c r="G95" s="603">
        <f>G37+G40+G56+G79</f>
        <v>83341</v>
      </c>
      <c r="H95" s="604">
        <f>H37+H40+H56+H79</f>
        <v>77339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6108</v>
      </c>
      <c r="D12" s="317">
        <v>6204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52846</v>
      </c>
      <c r="D13" s="317">
        <v>41419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7171</v>
      </c>
      <c r="D14" s="317">
        <v>7474</v>
      </c>
      <c r="E14" s="245" t="s">
        <v>285</v>
      </c>
      <c r="F14" s="240" t="s">
        <v>286</v>
      </c>
      <c r="G14" s="316">
        <v>94576</v>
      </c>
      <c r="H14" s="317">
        <v>82013</v>
      </c>
    </row>
    <row r="15" spans="1:8" ht="15.75">
      <c r="A15" s="194" t="s">
        <v>287</v>
      </c>
      <c r="B15" s="190" t="s">
        <v>288</v>
      </c>
      <c r="C15" s="316">
        <v>19043</v>
      </c>
      <c r="D15" s="317">
        <v>15578</v>
      </c>
      <c r="E15" s="245" t="s">
        <v>79</v>
      </c>
      <c r="F15" s="240" t="s">
        <v>289</v>
      </c>
      <c r="G15" s="316">
        <v>3674</v>
      </c>
      <c r="H15" s="317">
        <v>3194</v>
      </c>
    </row>
    <row r="16" spans="1:8" ht="15.75">
      <c r="A16" s="194" t="s">
        <v>290</v>
      </c>
      <c r="B16" s="190" t="s">
        <v>291</v>
      </c>
      <c r="C16" s="316">
        <v>3059</v>
      </c>
      <c r="D16" s="317">
        <v>3016</v>
      </c>
      <c r="E16" s="236" t="s">
        <v>52</v>
      </c>
      <c r="F16" s="264" t="s">
        <v>292</v>
      </c>
      <c r="G16" s="628">
        <f>SUM(G12:G15)</f>
        <v>98250</v>
      </c>
      <c r="H16" s="629">
        <f>SUM(H12:H15)</f>
        <v>85207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314</v>
      </c>
      <c r="H18" s="640">
        <v>703</v>
      </c>
    </row>
    <row r="19" spans="1:8" ht="15.75">
      <c r="A19" s="194" t="s">
        <v>299</v>
      </c>
      <c r="B19" s="190" t="s">
        <v>300</v>
      </c>
      <c r="C19" s="316">
        <v>1473</v>
      </c>
      <c r="D19" s="317">
        <v>1418</v>
      </c>
      <c r="E19" s="194" t="s">
        <v>301</v>
      </c>
      <c r="F19" s="237" t="s">
        <v>302</v>
      </c>
      <c r="G19" s="316">
        <v>314</v>
      </c>
      <c r="H19" s="317">
        <v>703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89700</v>
      </c>
      <c r="D22" s="629">
        <f>SUM(D12:D18)+D19</f>
        <v>75109</v>
      </c>
      <c r="E22" s="194" t="s">
        <v>309</v>
      </c>
      <c r="F22" s="237" t="s">
        <v>310</v>
      </c>
      <c r="G22" s="316">
        <v>264</v>
      </c>
      <c r="H22" s="317">
        <v>309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254</v>
      </c>
      <c r="H23" s="317">
        <v>2745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749</v>
      </c>
      <c r="D25" s="317">
        <v>620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</v>
      </c>
      <c r="D26" s="317">
        <v>61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518</v>
      </c>
      <c r="H27" s="629">
        <f>SUM(H22:H26)</f>
        <v>3054</v>
      </c>
    </row>
    <row r="28" spans="1:8" ht="15.75">
      <c r="A28" s="194" t="s">
        <v>79</v>
      </c>
      <c r="B28" s="237" t="s">
        <v>327</v>
      </c>
      <c r="C28" s="316">
        <v>49</v>
      </c>
      <c r="D28" s="317">
        <v>102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800</v>
      </c>
      <c r="D29" s="629">
        <f>SUM(D25:D28)</f>
        <v>783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90500</v>
      </c>
      <c r="D31" s="635">
        <f>D29+D22</f>
        <v>75892</v>
      </c>
      <c r="E31" s="251" t="s">
        <v>824</v>
      </c>
      <c r="F31" s="266" t="s">
        <v>331</v>
      </c>
      <c r="G31" s="253">
        <f>G16+G18+G27</f>
        <v>99082</v>
      </c>
      <c r="H31" s="254">
        <f>H16+H18+H27</f>
        <v>88964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8582</v>
      </c>
      <c r="D33" s="244">
        <f>IF((H31-D31)&gt;0,H31-D31,0)</f>
        <v>13072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90500</v>
      </c>
      <c r="D36" s="637">
        <f>D31-D34+D35</f>
        <v>75892</v>
      </c>
      <c r="E36" s="262" t="s">
        <v>346</v>
      </c>
      <c r="F36" s="256" t="s">
        <v>347</v>
      </c>
      <c r="G36" s="267">
        <f>G35-G34+G31</f>
        <v>99082</v>
      </c>
      <c r="H36" s="268">
        <f>H35-H34+H31</f>
        <v>88964</v>
      </c>
    </row>
    <row r="37" spans="1:8" ht="15.75">
      <c r="A37" s="261" t="s">
        <v>348</v>
      </c>
      <c r="B37" s="231" t="s">
        <v>349</v>
      </c>
      <c r="C37" s="634">
        <f>IF((G36-C36)&gt;0,G36-C36,0)</f>
        <v>8582</v>
      </c>
      <c r="D37" s="635">
        <f>IF((H36-D36)&gt;0,H36-D36,0)</f>
        <v>13072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862</v>
      </c>
      <c r="D38" s="629">
        <f>D39+D40+D41</f>
        <v>1039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849</v>
      </c>
      <c r="D39" s="317">
        <v>1039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13</v>
      </c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7720</v>
      </c>
      <c r="D42" s="244">
        <f>+IF((H36-D36-D38)&gt;0,H36-D36-D38,0)</f>
        <v>12033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7720</v>
      </c>
      <c r="D44" s="268">
        <f>IF(H42=0,IF(D42-D43&gt;0,D42-D43+H43,0),IF(H42-H43&lt;0,H43-H42+D42,0))</f>
        <v>12033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99082</v>
      </c>
      <c r="D45" s="631">
        <f>D36+D38+D42</f>
        <v>88964</v>
      </c>
      <c r="E45" s="270" t="s">
        <v>373</v>
      </c>
      <c r="F45" s="272" t="s">
        <v>374</v>
      </c>
      <c r="G45" s="630">
        <f>G42+G36</f>
        <v>99082</v>
      </c>
      <c r="H45" s="631">
        <f>H42+H36</f>
        <v>88964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129048</v>
      </c>
      <c r="D11" s="196">
        <v>115055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-88093+6909</f>
        <v>-81184</v>
      </c>
      <c r="D12" s="196">
        <v>-73597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-21526</v>
      </c>
      <c r="D14" s="196">
        <v>-18541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-7366</v>
      </c>
      <c r="D15" s="196">
        <v>-6161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-850</v>
      </c>
      <c r="D16" s="196">
        <v>-1105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f>-102-64</f>
        <v>-166</v>
      </c>
      <c r="D19" s="196">
        <v>42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17956</v>
      </c>
      <c r="D21" s="659">
        <f>SUM(D11:D20)</f>
        <v>15693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-6909</v>
      </c>
      <c r="D23" s="196">
        <v>-5663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547</v>
      </c>
      <c r="D24" s="196">
        <v>269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-2739</v>
      </c>
      <c r="D25" s="196">
        <v>-3255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254</v>
      </c>
      <c r="D30" s="196">
        <v>2745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1640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-8847</v>
      </c>
      <c r="D33" s="659">
        <f>SUM(D23:D32)</f>
        <v>-4264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4381</v>
      </c>
      <c r="D37" s="196">
        <v>1662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-1578</v>
      </c>
      <c r="D38" s="196">
        <v>-1294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-5110</v>
      </c>
      <c r="D39" s="196">
        <v>-5360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-404</v>
      </c>
      <c r="D40" s="196">
        <v>-224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-6019</v>
      </c>
      <c r="D41" s="196">
        <v>-5594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-8730</v>
      </c>
      <c r="D43" s="661">
        <f>SUM(D35:D42)</f>
        <v>-10810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379</v>
      </c>
      <c r="D44" s="307">
        <f>D43+D33+D21</f>
        <v>619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5632</v>
      </c>
      <c r="D45" s="309">
        <v>5013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6011</v>
      </c>
      <c r="D46" s="311">
        <f>D45+D44</f>
        <v>5632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6">
      <selection activeCell="H30" sqref="H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5336</v>
      </c>
      <c r="D13" s="584">
        <f>'1-Баланс'!H20</f>
        <v>19565</v>
      </c>
      <c r="E13" s="584">
        <f>'1-Баланс'!H21</f>
        <v>0</v>
      </c>
      <c r="F13" s="584">
        <f>'1-Баланс'!H23</f>
        <v>534</v>
      </c>
      <c r="G13" s="584">
        <f>'1-Баланс'!H24</f>
        <v>0</v>
      </c>
      <c r="H13" s="585"/>
      <c r="I13" s="584">
        <f>'1-Баланс'!H29+'1-Баланс'!H32</f>
        <v>19791</v>
      </c>
      <c r="J13" s="584">
        <f>'1-Баланс'!H30+'1-Баланс'!H33</f>
        <v>0</v>
      </c>
      <c r="K13" s="585"/>
      <c r="L13" s="584">
        <f>SUM(C13:K13)</f>
        <v>45226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5336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534</v>
      </c>
      <c r="G17" s="653">
        <f t="shared" si="2"/>
        <v>0</v>
      </c>
      <c r="H17" s="653">
        <f t="shared" si="2"/>
        <v>0</v>
      </c>
      <c r="I17" s="653">
        <f t="shared" si="2"/>
        <v>19791</v>
      </c>
      <c r="J17" s="653">
        <f t="shared" si="2"/>
        <v>0</v>
      </c>
      <c r="K17" s="653">
        <f t="shared" si="2"/>
        <v>0</v>
      </c>
      <c r="L17" s="584">
        <f t="shared" si="1"/>
        <v>45226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7720</v>
      </c>
      <c r="J18" s="584">
        <f>+'1-Баланс'!G33</f>
        <v>0</v>
      </c>
      <c r="K18" s="585"/>
      <c r="L18" s="584">
        <f t="shared" si="1"/>
        <v>7720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-6029</v>
      </c>
      <c r="J19" s="168">
        <f>J20+J21</f>
        <v>0</v>
      </c>
      <c r="K19" s="168">
        <f t="shared" si="3"/>
        <v>0</v>
      </c>
      <c r="L19" s="584">
        <f t="shared" si="1"/>
        <v>-6029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-6029</v>
      </c>
      <c r="J20" s="316"/>
      <c r="K20" s="316"/>
      <c r="L20" s="584">
        <f>SUM(C20:K20)</f>
        <v>-6029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5336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534</v>
      </c>
      <c r="G31" s="653">
        <f t="shared" si="6"/>
        <v>0</v>
      </c>
      <c r="H31" s="653">
        <f t="shared" si="6"/>
        <v>0</v>
      </c>
      <c r="I31" s="653">
        <f t="shared" si="6"/>
        <v>21482</v>
      </c>
      <c r="J31" s="653">
        <f t="shared" si="6"/>
        <v>0</v>
      </c>
      <c r="K31" s="653">
        <f t="shared" si="6"/>
        <v>0</v>
      </c>
      <c r="L31" s="584">
        <f t="shared" si="1"/>
        <v>46917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5336</v>
      </c>
      <c r="D34" s="587">
        <f t="shared" si="7"/>
        <v>19565</v>
      </c>
      <c r="E34" s="587">
        <f t="shared" si="7"/>
        <v>0</v>
      </c>
      <c r="F34" s="587">
        <f t="shared" si="7"/>
        <v>534</v>
      </c>
      <c r="G34" s="587">
        <f t="shared" si="7"/>
        <v>0</v>
      </c>
      <c r="H34" s="587">
        <f t="shared" si="7"/>
        <v>0</v>
      </c>
      <c r="I34" s="587">
        <f t="shared" si="7"/>
        <v>21482</v>
      </c>
      <c r="J34" s="587">
        <f t="shared" si="7"/>
        <v>0</v>
      </c>
      <c r="K34" s="587">
        <f t="shared" si="7"/>
        <v>0</v>
      </c>
      <c r="L34" s="651">
        <f t="shared" si="1"/>
        <v>46917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1000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1001</v>
      </c>
      <c r="B14" s="680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26447</v>
      </c>
      <c r="D27" s="472"/>
      <c r="E27" s="472">
        <f>SUM(E12:E26)</f>
        <v>0</v>
      </c>
      <c r="F27" s="472">
        <f>SUM(F12:F26)</f>
        <v>26447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26447</v>
      </c>
      <c r="D79" s="472"/>
      <c r="E79" s="472">
        <f>E78+E61+E44+E27</f>
        <v>0</v>
      </c>
      <c r="F79" s="472">
        <f>F78+F61+F44+F27</f>
        <v>26447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6">
      <selection activeCell="G24" sqref="G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1974</v>
      </c>
      <c r="E13" s="328">
        <v>2418</v>
      </c>
      <c r="F13" s="328">
        <v>50</v>
      </c>
      <c r="G13" s="329">
        <f t="shared" si="2"/>
        <v>4342</v>
      </c>
      <c r="H13" s="328"/>
      <c r="I13" s="328"/>
      <c r="J13" s="329">
        <f t="shared" si="3"/>
        <v>4342</v>
      </c>
      <c r="K13" s="328">
        <v>1511</v>
      </c>
      <c r="L13" s="328">
        <v>281</v>
      </c>
      <c r="M13" s="328">
        <v>50</v>
      </c>
      <c r="N13" s="329">
        <f t="shared" si="4"/>
        <v>1742</v>
      </c>
      <c r="O13" s="328"/>
      <c r="P13" s="328"/>
      <c r="Q13" s="329">
        <f t="shared" si="0"/>
        <v>1742</v>
      </c>
      <c r="R13" s="340">
        <f t="shared" si="1"/>
        <v>2600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28714</v>
      </c>
      <c r="E15" s="328">
        <v>5673</v>
      </c>
      <c r="F15" s="328">
        <v>2581</v>
      </c>
      <c r="G15" s="329">
        <f t="shared" si="2"/>
        <v>31806</v>
      </c>
      <c r="H15" s="328"/>
      <c r="I15" s="328"/>
      <c r="J15" s="329">
        <f t="shared" si="3"/>
        <v>31806</v>
      </c>
      <c r="K15" s="328">
        <v>13626</v>
      </c>
      <c r="L15" s="328">
        <v>4814</v>
      </c>
      <c r="M15" s="328">
        <v>2033</v>
      </c>
      <c r="N15" s="329">
        <f t="shared" si="4"/>
        <v>16407</v>
      </c>
      <c r="O15" s="328"/>
      <c r="P15" s="328"/>
      <c r="Q15" s="329">
        <f t="shared" si="0"/>
        <v>16407</v>
      </c>
      <c r="R15" s="340">
        <f t="shared" si="1"/>
        <v>15399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1868</v>
      </c>
      <c r="F17" s="328"/>
      <c r="G17" s="329">
        <f t="shared" si="2"/>
        <v>1868</v>
      </c>
      <c r="H17" s="328"/>
      <c r="I17" s="328"/>
      <c r="J17" s="329">
        <f t="shared" si="3"/>
        <v>1868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1868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12431</v>
      </c>
      <c r="E18" s="328">
        <v>3069</v>
      </c>
      <c r="F18" s="328"/>
      <c r="G18" s="329">
        <f t="shared" si="2"/>
        <v>15500</v>
      </c>
      <c r="H18" s="328"/>
      <c r="I18" s="328"/>
      <c r="J18" s="329">
        <f t="shared" si="3"/>
        <v>15500</v>
      </c>
      <c r="K18" s="328">
        <v>6694</v>
      </c>
      <c r="L18" s="328">
        <v>1690</v>
      </c>
      <c r="M18" s="328">
        <v>4</v>
      </c>
      <c r="N18" s="329">
        <f t="shared" si="4"/>
        <v>8380</v>
      </c>
      <c r="O18" s="328"/>
      <c r="P18" s="328"/>
      <c r="Q18" s="329">
        <f t="shared" si="0"/>
        <v>8380</v>
      </c>
      <c r="R18" s="340">
        <f t="shared" si="1"/>
        <v>7120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43119</v>
      </c>
      <c r="E19" s="330">
        <f>SUM(E11:E18)</f>
        <v>13028</v>
      </c>
      <c r="F19" s="330">
        <f>SUM(F11:F18)</f>
        <v>2631</v>
      </c>
      <c r="G19" s="329">
        <f t="shared" si="2"/>
        <v>53516</v>
      </c>
      <c r="H19" s="330">
        <f>SUM(H11:H18)</f>
        <v>0</v>
      </c>
      <c r="I19" s="330">
        <f>SUM(I11:I18)</f>
        <v>0</v>
      </c>
      <c r="J19" s="329">
        <f t="shared" si="3"/>
        <v>53516</v>
      </c>
      <c r="K19" s="330">
        <f>SUM(K11:K18)</f>
        <v>21831</v>
      </c>
      <c r="L19" s="330">
        <f>SUM(L11:L18)</f>
        <v>6785</v>
      </c>
      <c r="M19" s="330">
        <f>SUM(M11:M18)</f>
        <v>2087</v>
      </c>
      <c r="N19" s="329">
        <f t="shared" si="4"/>
        <v>26529</v>
      </c>
      <c r="O19" s="330">
        <f>SUM(O11:O18)</f>
        <v>0</v>
      </c>
      <c r="P19" s="330">
        <f>SUM(P11:P18)</f>
        <v>0</v>
      </c>
      <c r="Q19" s="329">
        <f t="shared" si="0"/>
        <v>26529</v>
      </c>
      <c r="R19" s="340">
        <f t="shared" si="1"/>
        <v>26987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5475</v>
      </c>
      <c r="E24" s="328">
        <v>708</v>
      </c>
      <c r="F24" s="328">
        <v>252</v>
      </c>
      <c r="G24" s="329">
        <f t="shared" si="2"/>
        <v>5931</v>
      </c>
      <c r="H24" s="328"/>
      <c r="I24" s="328"/>
      <c r="J24" s="329">
        <f t="shared" si="3"/>
        <v>5931</v>
      </c>
      <c r="K24" s="328">
        <v>3139</v>
      </c>
      <c r="L24" s="328">
        <v>386</v>
      </c>
      <c r="M24" s="328"/>
      <c r="N24" s="329">
        <f t="shared" si="4"/>
        <v>3525</v>
      </c>
      <c r="O24" s="328"/>
      <c r="P24" s="328"/>
      <c r="Q24" s="329">
        <f t="shared" si="0"/>
        <v>3525</v>
      </c>
      <c r="R24" s="340">
        <f t="shared" si="1"/>
        <v>2406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5475</v>
      </c>
      <c r="E27" s="332">
        <f aca="true" t="shared" si="5" ref="E27:P27">SUM(E23:E26)</f>
        <v>708</v>
      </c>
      <c r="F27" s="332">
        <f t="shared" si="5"/>
        <v>252</v>
      </c>
      <c r="G27" s="333">
        <f t="shared" si="2"/>
        <v>5931</v>
      </c>
      <c r="H27" s="332">
        <f t="shared" si="5"/>
        <v>0</v>
      </c>
      <c r="I27" s="332">
        <f t="shared" si="5"/>
        <v>0</v>
      </c>
      <c r="J27" s="333">
        <f t="shared" si="3"/>
        <v>5931</v>
      </c>
      <c r="K27" s="332">
        <f t="shared" si="5"/>
        <v>3139</v>
      </c>
      <c r="L27" s="332">
        <f t="shared" si="5"/>
        <v>386</v>
      </c>
      <c r="M27" s="332">
        <f t="shared" si="5"/>
        <v>0</v>
      </c>
      <c r="N27" s="333">
        <f t="shared" si="4"/>
        <v>3525</v>
      </c>
      <c r="O27" s="332">
        <f t="shared" si="5"/>
        <v>0</v>
      </c>
      <c r="P27" s="332">
        <f t="shared" si="5"/>
        <v>0</v>
      </c>
      <c r="Q27" s="333">
        <f t="shared" si="0"/>
        <v>3525</v>
      </c>
      <c r="R27" s="343">
        <f t="shared" si="1"/>
        <v>2406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26447</v>
      </c>
      <c r="H29" s="335">
        <f t="shared" si="6"/>
        <v>0</v>
      </c>
      <c r="I29" s="335">
        <f t="shared" si="6"/>
        <v>0</v>
      </c>
      <c r="J29" s="336">
        <f t="shared" si="3"/>
        <v>26447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26447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/>
      <c r="F30" s="328"/>
      <c r="G30" s="329">
        <f t="shared" si="2"/>
        <v>26447</v>
      </c>
      <c r="H30" s="328"/>
      <c r="I30" s="328"/>
      <c r="J30" s="329">
        <f t="shared" si="3"/>
        <v>26447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26447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26447</v>
      </c>
      <c r="H40" s="330">
        <f t="shared" si="10"/>
        <v>0</v>
      </c>
      <c r="I40" s="330">
        <f t="shared" si="10"/>
        <v>0</v>
      </c>
      <c r="J40" s="329">
        <f t="shared" si="3"/>
        <v>26447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26447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75041</v>
      </c>
      <c r="E42" s="349">
        <f>E19+E20+E21+E27+E40+E41</f>
        <v>13736</v>
      </c>
      <c r="F42" s="349">
        <f aca="true" t="shared" si="11" ref="F42:R42">F19+F20+F21+F27+F40+F41</f>
        <v>2883</v>
      </c>
      <c r="G42" s="349">
        <f t="shared" si="11"/>
        <v>85894</v>
      </c>
      <c r="H42" s="349">
        <f t="shared" si="11"/>
        <v>0</v>
      </c>
      <c r="I42" s="349">
        <f t="shared" si="11"/>
        <v>0</v>
      </c>
      <c r="J42" s="349">
        <f t="shared" si="11"/>
        <v>85894</v>
      </c>
      <c r="K42" s="349">
        <f t="shared" si="11"/>
        <v>24970</v>
      </c>
      <c r="L42" s="349">
        <f t="shared" si="11"/>
        <v>7171</v>
      </c>
      <c r="M42" s="349">
        <f t="shared" si="11"/>
        <v>2087</v>
      </c>
      <c r="N42" s="349">
        <f t="shared" si="11"/>
        <v>30054</v>
      </c>
      <c r="O42" s="349">
        <f t="shared" si="11"/>
        <v>0</v>
      </c>
      <c r="P42" s="349">
        <f t="shared" si="11"/>
        <v>0</v>
      </c>
      <c r="Q42" s="349">
        <f t="shared" si="11"/>
        <v>30054</v>
      </c>
      <c r="R42" s="350">
        <f t="shared" si="11"/>
        <v>55840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Левиджова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1">
      <selection activeCell="A121" sqref="A1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7341</v>
      </c>
      <c r="D13" s="362">
        <f>SUM(D14:D16)</f>
        <v>7341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7341</v>
      </c>
      <c r="D14" s="368">
        <v>7341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7341</v>
      </c>
      <c r="D21" s="440">
        <f>D13+D17+D18</f>
        <v>7341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199</v>
      </c>
      <c r="D23" s="443">
        <v>199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1000</v>
      </c>
      <c r="D26" s="362">
        <f>SUM(D27:D29)</f>
        <v>1000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1000</v>
      </c>
      <c r="D28" s="368">
        <v>1000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9761</v>
      </c>
      <c r="D30" s="368">
        <v>9761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1049</v>
      </c>
      <c r="D31" s="368">
        <v>1049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69</v>
      </c>
      <c r="D35" s="362">
        <f>SUM(D36:D39)</f>
        <v>69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69</v>
      </c>
      <c r="D36" s="368">
        <v>69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1048</v>
      </c>
      <c r="D40" s="362">
        <f>SUM(D41:D44)</f>
        <v>1048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1048</v>
      </c>
      <c r="D44" s="368">
        <v>1048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12927</v>
      </c>
      <c r="D45" s="438">
        <f>D26+D30+D31+D33+D32+D34+D35+D40</f>
        <v>12927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20467</v>
      </c>
      <c r="D46" s="444">
        <f>D45+D23+D21+D11</f>
        <v>20467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8884</v>
      </c>
      <c r="D58" s="138">
        <f>D59+D61</f>
        <v>1899</v>
      </c>
      <c r="E58" s="136">
        <f t="shared" si="1"/>
        <v>6985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8884</v>
      </c>
      <c r="D59" s="197">
        <v>1899</v>
      </c>
      <c r="E59" s="136">
        <f t="shared" si="1"/>
        <v>6985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14391</v>
      </c>
      <c r="D66" s="197">
        <v>5632</v>
      </c>
      <c r="E66" s="136">
        <f t="shared" si="1"/>
        <v>8759</v>
      </c>
      <c r="F66" s="196"/>
    </row>
    <row r="67" spans="1:6" ht="15.75">
      <c r="A67" s="370" t="s">
        <v>684</v>
      </c>
      <c r="B67" s="135" t="s">
        <v>685</v>
      </c>
      <c r="C67" s="197">
        <v>14391</v>
      </c>
      <c r="D67" s="197">
        <v>5632</v>
      </c>
      <c r="E67" s="136">
        <f t="shared" si="1"/>
        <v>8759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23275</v>
      </c>
      <c r="D68" s="435">
        <f>D54+D58+D63+D64+D65+D66</f>
        <v>7531</v>
      </c>
      <c r="E68" s="436">
        <f t="shared" si="1"/>
        <v>15744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1833</v>
      </c>
      <c r="D73" s="137">
        <f>SUM(D74:D76)</f>
        <v>1833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1723</v>
      </c>
      <c r="D74" s="197">
        <v>1723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110</v>
      </c>
      <c r="D76" s="197">
        <v>110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9987</v>
      </c>
      <c r="D87" s="134">
        <f>SUM(D88:D92)+D96</f>
        <v>9987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6003</v>
      </c>
      <c r="D89" s="197">
        <v>6003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2222</v>
      </c>
      <c r="D91" s="197">
        <v>2222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1094</v>
      </c>
      <c r="D92" s="138">
        <f>SUM(D93:D95)</f>
        <v>1094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789</v>
      </c>
      <c r="D94" s="197">
        <v>789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305</v>
      </c>
      <c r="D95" s="197">
        <v>305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668</v>
      </c>
      <c r="D96" s="197">
        <v>668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300</v>
      </c>
      <c r="D97" s="197">
        <v>300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12120</v>
      </c>
      <c r="D98" s="433">
        <f>D87+D82+D77+D73+D97</f>
        <v>12120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35395</v>
      </c>
      <c r="D99" s="427">
        <f>D98+D70+D68</f>
        <v>19651</v>
      </c>
      <c r="E99" s="427">
        <f>E98+E70+E68</f>
        <v>15744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 Tahchiev</cp:lastModifiedBy>
  <cp:lastPrinted>2017-03-31T11:52:43Z</cp:lastPrinted>
  <dcterms:created xsi:type="dcterms:W3CDTF">2006-09-16T00:00:00Z</dcterms:created>
  <dcterms:modified xsi:type="dcterms:W3CDTF">2017-03-31T13:02:17Z</dcterms:modified>
  <cp:category/>
  <cp:version/>
  <cp:contentType/>
  <cp:contentStatus/>
</cp:coreProperties>
</file>