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<sst xmlns="http://schemas.openxmlformats.org/spreadsheetml/2006/main" count="4320" uniqueCount="1002">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</sst>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43304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30.06.2018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87680</v>
      </c>
      <c r="D6" s="674">
        <f aca="true" t="shared" si="0" ref="D6:D15">C6-E6</f>
        <v>0</v>
      </c>
      <c r="E6" s="673">
        <f>'1-Баланс'!G95</f>
        <v>87680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48982</v>
      </c>
      <c r="D7" s="674">
        <f t="shared" si="0"/>
        <v>43604</v>
      </c>
      <c r="E7" s="673">
        <f>'1-Баланс'!G18</f>
        <v>5378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6152</v>
      </c>
      <c r="D8" s="674">
        <f t="shared" si="0"/>
        <v>0</v>
      </c>
      <c r="E8" s="673">
        <f>ABS('2-Отчет за доходите'!C44)-ABS('2-Отчет за доходите'!G44)</f>
        <v>6152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7293</v>
      </c>
      <c r="D9" s="674">
        <f t="shared" si="0"/>
        <v>0</v>
      </c>
      <c r="E9" s="673">
        <f>'3-Отчет за паричния поток'!C45</f>
        <v>7293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7246</v>
      </c>
      <c r="D10" s="674">
        <f t="shared" si="0"/>
        <v>0</v>
      </c>
      <c r="E10" s="673">
        <f>'3-Отчет за паричния поток'!C46</f>
        <v>7246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48982</v>
      </c>
      <c r="D11" s="674">
        <f t="shared" si="0"/>
        <v>0</v>
      </c>
      <c r="E11" s="673">
        <f>'4-Отчет за собствения капитал'!L34</f>
        <v>48982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26447</v>
      </c>
      <c r="D12" s="674">
        <f t="shared" si="0"/>
        <v>0</v>
      </c>
      <c r="E12" s="673">
        <f>'Справка 5'!C27+'Справка 5'!C97</f>
        <v>26447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0.1072131890346979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0.1255971581397248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0.15897462401157683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0.07016423357664234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1.1340721851706552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1.0628904031800113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1.0556501987507099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0.25716922203293585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0.25716922203293585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2.262746953744233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0.6544365875912409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0.17682844850766335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0.7900453227716304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0.4413549270072993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7057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0.1440733330611245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0.19325434575802128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3.4635281482144453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2483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12841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7983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23307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1848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1848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26447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26447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26447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5867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5867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263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57732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204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204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6786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13099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2613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22498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229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7017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7246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29948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87680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17349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17349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6152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23501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48982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10086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10086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157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279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10522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7896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7601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1307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1304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2765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782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1443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12359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27856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320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28176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87680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3083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29749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4116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11116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1904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748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50716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222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42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264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50980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6835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50980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6835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683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683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6152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6152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57815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55052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2329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57381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160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160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274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274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57815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57815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57815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66239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-41287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-13036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-4684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-627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-35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-1189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5381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-812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207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-362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430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298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-239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-1522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-3464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-203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-5189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-47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7293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7246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23802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23802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6152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-6453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-6453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23501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23501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49283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49283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6152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-6453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-6453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48982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48982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4708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35437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16126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56271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6237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6237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88955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161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406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733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1300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199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199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1499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2135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215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2350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2350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4869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33708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16644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55221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6436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6436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26447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26447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26447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88104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4869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33708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16644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55221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6436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6436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26447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26447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26447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88104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2156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20227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7766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30149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4259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4259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34408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230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2661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895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3786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329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329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4115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2021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2021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2021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2386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20867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8661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31914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4588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4588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36502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2386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20867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8661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31914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4588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4588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36502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2483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12841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7983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23307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1848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1848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26447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26447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26447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51602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5867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5867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263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3265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3265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17354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1879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1879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22498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28628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5867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5867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263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3265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3265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17354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1879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1879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22498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28628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10086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4438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5648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157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10243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1099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1099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7896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2965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4931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6502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1512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2765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1443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233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850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360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782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12359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27856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38099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157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157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1099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1099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7896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2965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4931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6502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1512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2765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1443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233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850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360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782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12359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27856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28013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10086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4438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5648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10086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10086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26447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26447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26447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26447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5378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5378</v>
      </c>
      <c r="H13" s="196">
        <v>5378</v>
      </c>
    </row>
    <row r="14" spans="1:8" ht="15.75">
      <c r="A14" s="89" t="s">
        <v>30</v>
      </c>
      <c r="B14" s="91" t="s">
        <v>31</v>
      </c>
      <c r="C14" s="197">
        <v>2483</v>
      </c>
      <c r="D14" s="197">
        <v>2552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12841</v>
      </c>
      <c r="D16" s="197">
        <v>15210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7983</v>
      </c>
      <c r="D19" s="197">
        <v>8360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23307</v>
      </c>
      <c r="D20" s="598">
        <f>SUM(D12:D19)</f>
        <v>26122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1848</v>
      </c>
      <c r="D25" s="196">
        <v>2603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1848</v>
      </c>
      <c r="D28" s="598">
        <f>SUM(D24:D27)</f>
        <v>2603</v>
      </c>
      <c r="E28" s="202" t="s">
        <v>84</v>
      </c>
      <c r="F28" s="93" t="s">
        <v>85</v>
      </c>
      <c r="G28" s="595">
        <f>SUM(G29:G31)</f>
        <v>17349</v>
      </c>
      <c r="H28" s="596">
        <f>SUM(H29:H31)</f>
        <v>15452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17358-9</f>
        <v>17349</v>
      </c>
      <c r="H29" s="197">
        <v>15452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6152</v>
      </c>
      <c r="H32" s="197">
        <v>8350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23501</v>
      </c>
      <c r="H34" s="598">
        <f>H28+H32+H33</f>
        <v>23802</v>
      </c>
    </row>
    <row r="35" spans="1:8" ht="15.75">
      <c r="A35" s="89" t="s">
        <v>106</v>
      </c>
      <c r="B35" s="94" t="s">
        <v>107</v>
      </c>
      <c r="C35" s="595">
        <f>SUM(C36:C39)</f>
        <v>26447</v>
      </c>
      <c r="D35" s="596">
        <f>SUM(D36:D39)</f>
        <v>26447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26447</v>
      </c>
      <c r="D36" s="196">
        <v>26447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48982</v>
      </c>
      <c r="H37" s="600">
        <f>H26+H18+H34</f>
        <v>49283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10086</v>
      </c>
      <c r="H45" s="196">
        <v>13531</v>
      </c>
    </row>
    <row r="46" spans="1:13" ht="15.75">
      <c r="A46" s="473" t="s">
        <v>137</v>
      </c>
      <c r="B46" s="96" t="s">
        <v>138</v>
      </c>
      <c r="C46" s="597">
        <f>C35+C40+C45</f>
        <v>26447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5867</v>
      </c>
      <c r="D49" s="196">
        <v>5867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10086</v>
      </c>
      <c r="H50" s="596">
        <f>SUM(H44:H49)</f>
        <v>13531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5867</v>
      </c>
      <c r="D52" s="598">
        <f>SUM(D48:D51)</f>
        <v>5867</v>
      </c>
      <c r="E52" s="201" t="s">
        <v>158</v>
      </c>
      <c r="F52" s="95" t="s">
        <v>159</v>
      </c>
      <c r="G52" s="197">
        <v>157</v>
      </c>
      <c r="H52" s="196">
        <v>157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263</v>
      </c>
      <c r="D55" s="479">
        <v>263</v>
      </c>
      <c r="E55" s="89" t="s">
        <v>168</v>
      </c>
      <c r="F55" s="95" t="s">
        <v>169</v>
      </c>
      <c r="G55" s="197">
        <v>279</v>
      </c>
      <c r="H55" s="196">
        <v>439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57732</v>
      </c>
      <c r="D56" s="602">
        <f>D20+D21+D22+D28+D33+D46+D52+D54+D55</f>
        <v>61302</v>
      </c>
      <c r="E56" s="100" t="s">
        <v>850</v>
      </c>
      <c r="F56" s="99" t="s">
        <v>172</v>
      </c>
      <c r="G56" s="599">
        <f>G50+G52+G53+G54+G55</f>
        <v>10522</v>
      </c>
      <c r="H56" s="600">
        <f>H50+H52+H53+H54+H55</f>
        <v>14127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204</v>
      </c>
      <c r="D59" s="196">
        <v>261</v>
      </c>
      <c r="E59" s="201" t="s">
        <v>180</v>
      </c>
      <c r="F59" s="486" t="s">
        <v>181</v>
      </c>
      <c r="G59" s="197">
        <v>7896</v>
      </c>
      <c r="H59" s="196">
        <v>8501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7601</v>
      </c>
      <c r="H61" s="596">
        <f>SUM(H62:H68)</f>
        <v>9966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1307</v>
      </c>
      <c r="H62" s="197">
        <v>1731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1304</v>
      </c>
      <c r="H64" s="197">
        <v>3013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204</v>
      </c>
      <c r="D65" s="598">
        <f>SUM(D59:D64)</f>
        <v>261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2765</v>
      </c>
      <c r="H66" s="197">
        <v>2937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782</v>
      </c>
      <c r="H67" s="197">
        <v>723</v>
      </c>
    </row>
    <row r="68" spans="1:8" ht="15.75">
      <c r="A68" s="89" t="s">
        <v>206</v>
      </c>
      <c r="B68" s="91" t="s">
        <v>207</v>
      </c>
      <c r="C68" s="197">
        <v>6786</v>
      </c>
      <c r="D68" s="196">
        <v>3134</v>
      </c>
      <c r="E68" s="89" t="s">
        <v>212</v>
      </c>
      <c r="F68" s="93" t="s">
        <v>213</v>
      </c>
      <c r="G68" s="197">
        <v>1443</v>
      </c>
      <c r="H68" s="197">
        <v>1562</v>
      </c>
    </row>
    <row r="69" spans="1:8" ht="15.75">
      <c r="A69" s="89" t="s">
        <v>210</v>
      </c>
      <c r="B69" s="91" t="s">
        <v>211</v>
      </c>
      <c r="C69" s="197">
        <f>13833-734</f>
        <v>13099</v>
      </c>
      <c r="D69" s="196">
        <v>12126</v>
      </c>
      <c r="E69" s="201" t="s">
        <v>79</v>
      </c>
      <c r="F69" s="93" t="s">
        <v>216</v>
      </c>
      <c r="G69" s="197">
        <v>12359</v>
      </c>
      <c r="H69" s="197">
        <v>5764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27856</v>
      </c>
      <c r="H71" s="598">
        <f>H59+H60+H61+H69+H70</f>
        <v>24231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1879+734</f>
        <v>2613</v>
      </c>
      <c r="D75" s="196">
        <v>3845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22498</v>
      </c>
      <c r="D76" s="598">
        <f>SUM(D68:D75)</f>
        <v>19105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320</v>
      </c>
      <c r="H77" s="479">
        <v>320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28176</v>
      </c>
      <c r="H79" s="600">
        <f>H71+H73+H75+H77</f>
        <v>24551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229</v>
      </c>
      <c r="D88" s="196">
        <v>152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6561+456</f>
        <v>7017</v>
      </c>
      <c r="D89" s="196">
        <v>7141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7246</v>
      </c>
      <c r="D92" s="598">
        <f>SUM(D88:D91)</f>
        <v>7293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29948</v>
      </c>
      <c r="D94" s="602">
        <f>D65+D76+D85+D92+D93</f>
        <v>26659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87680</v>
      </c>
      <c r="D95" s="604">
        <f>D94+D56</f>
        <v>87961</v>
      </c>
      <c r="E95" s="229" t="s">
        <v>942</v>
      </c>
      <c r="F95" s="489" t="s">
        <v>268</v>
      </c>
      <c r="G95" s="603">
        <f>G37+G40+G56+G79</f>
        <v>87680</v>
      </c>
      <c r="H95" s="604">
        <f>H37+H40+H56+H79</f>
        <v>87961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43304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3083</v>
      </c>
      <c r="D12" s="316">
        <v>2901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29749</v>
      </c>
      <c r="D13" s="316">
        <v>27209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4116</v>
      </c>
      <c r="D14" s="316">
        <v>3944</v>
      </c>
      <c r="E14" s="245" t="s">
        <v>285</v>
      </c>
      <c r="F14" s="240" t="s">
        <v>286</v>
      </c>
      <c r="G14" s="316">
        <v>55052</v>
      </c>
      <c r="H14" s="316">
        <v>49182</v>
      </c>
    </row>
    <row r="15" spans="1:8" ht="15.75">
      <c r="A15" s="194" t="s">
        <v>287</v>
      </c>
      <c r="B15" s="190" t="s">
        <v>288</v>
      </c>
      <c r="C15" s="316">
        <v>11116</v>
      </c>
      <c r="D15" s="316">
        <v>10233</v>
      </c>
      <c r="E15" s="245" t="s">
        <v>79</v>
      </c>
      <c r="F15" s="240" t="s">
        <v>289</v>
      </c>
      <c r="G15" s="316">
        <v>2329</v>
      </c>
      <c r="H15" s="316">
        <v>1858</v>
      </c>
    </row>
    <row r="16" spans="1:8" ht="15.75">
      <c r="A16" s="194" t="s">
        <v>290</v>
      </c>
      <c r="B16" s="190" t="s">
        <v>291</v>
      </c>
      <c r="C16" s="316">
        <v>1904</v>
      </c>
      <c r="D16" s="316">
        <v>1717</v>
      </c>
      <c r="E16" s="236" t="s">
        <v>52</v>
      </c>
      <c r="F16" s="264" t="s">
        <v>292</v>
      </c>
      <c r="G16" s="628">
        <f>SUM(G12:G15)</f>
        <v>57381</v>
      </c>
      <c r="H16" s="629">
        <f>SUM(H12:H15)</f>
        <v>51040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160</v>
      </c>
      <c r="H18" s="639">
        <v>151</v>
      </c>
    </row>
    <row r="19" spans="1:8" ht="15.75">
      <c r="A19" s="194" t="s">
        <v>299</v>
      </c>
      <c r="B19" s="190" t="s">
        <v>300</v>
      </c>
      <c r="C19" s="316">
        <f>839+45-136</f>
        <v>748</v>
      </c>
      <c r="D19" s="316">
        <v>1132</v>
      </c>
      <c r="E19" s="194" t="s">
        <v>301</v>
      </c>
      <c r="F19" s="237" t="s">
        <v>302</v>
      </c>
      <c r="G19" s="316">
        <v>160</v>
      </c>
      <c r="H19" s="316">
        <v>151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50716</v>
      </c>
      <c r="D22" s="629">
        <f>SUM(D12:D18)+D19</f>
        <v>47136</v>
      </c>
      <c r="E22" s="194" t="s">
        <v>309</v>
      </c>
      <c r="F22" s="237" t="s">
        <v>310</v>
      </c>
      <c r="G22" s="316">
        <v>274</v>
      </c>
      <c r="H22" s="316">
        <v>174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214+8</f>
        <v>222</v>
      </c>
      <c r="D25" s="316">
        <v>260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42</v>
      </c>
      <c r="D26" s="316">
        <v>65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274</v>
      </c>
      <c r="H27" s="629">
        <f>SUM(H22:H26)</f>
        <v>174</v>
      </c>
    </row>
    <row r="28" spans="1:8" ht="15.75">
      <c r="A28" s="194" t="s">
        <v>79</v>
      </c>
      <c r="B28" s="237" t="s">
        <v>327</v>
      </c>
      <c r="C28" s="316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264</v>
      </c>
      <c r="D29" s="629">
        <f>SUM(D25:D28)</f>
        <v>325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50980</v>
      </c>
      <c r="D31" s="635">
        <f>D29+D22</f>
        <v>47461</v>
      </c>
      <c r="E31" s="251" t="s">
        <v>824</v>
      </c>
      <c r="F31" s="266" t="s">
        <v>331</v>
      </c>
      <c r="G31" s="253">
        <f>G16+G18+G27</f>
        <v>57815</v>
      </c>
      <c r="H31" s="254">
        <f>H16+H18+H27</f>
        <v>51365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6835</v>
      </c>
      <c r="D33" s="244">
        <f>IF((H31-D31)&gt;0,H31-D31,0)</f>
        <v>3904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50980</v>
      </c>
      <c r="D36" s="637">
        <f>D31-D34+D35</f>
        <v>47461</v>
      </c>
      <c r="E36" s="262" t="s">
        <v>346</v>
      </c>
      <c r="F36" s="256" t="s">
        <v>347</v>
      </c>
      <c r="G36" s="267">
        <f>G35-G34+G31</f>
        <v>57815</v>
      </c>
      <c r="H36" s="268">
        <f>H35-H34+H31</f>
        <v>51365</v>
      </c>
    </row>
    <row r="37" spans="1:8" ht="15.75">
      <c r="A37" s="261" t="s">
        <v>348</v>
      </c>
      <c r="B37" s="231" t="s">
        <v>349</v>
      </c>
      <c r="C37" s="634">
        <f>IF((G36-C36)&gt;0,G36-C36,0)</f>
        <v>6835</v>
      </c>
      <c r="D37" s="635">
        <f>IF((H36-D36)&gt;0,H36-D36,0)</f>
        <v>3904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683</v>
      </c>
      <c r="D38" s="629">
        <f>D39+D40+D41</f>
        <v>390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683</v>
      </c>
      <c r="D39" s="316">
        <v>390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6152</v>
      </c>
      <c r="D42" s="244">
        <f>+IF((H36-D36-D38)&gt;0,H36-D36-D38,0)</f>
        <v>3514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6152</v>
      </c>
      <c r="D44" s="268">
        <f>IF(H42=0,IF(D42-D43&gt;0,D42-D43+H43,0),IF(H42-H43&lt;0,H43-H42+D42,0))</f>
        <v>3514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57815</v>
      </c>
      <c r="D45" s="631">
        <f>D36+D38+D42</f>
        <v>51365</v>
      </c>
      <c r="E45" s="270" t="s">
        <v>373</v>
      </c>
      <c r="F45" s="272" t="s">
        <v>374</v>
      </c>
      <c r="G45" s="630">
        <f>G42+G36</f>
        <v>57815</v>
      </c>
      <c r="H45" s="631">
        <f>H42+H36</f>
        <v>51365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43304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7" sqref="C2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65328+820+197+57+2+42-207</f>
        <v>66239</v>
      </c>
      <c r="D11" s="197">
        <v>61885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-41318-31-327-137-93-193+812</f>
        <v>-41287</v>
      </c>
      <c r="D12" s="197">
        <f>-39825-877-333-126-19-6+1100</f>
        <v>-40086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2-13004-34</f>
        <v>-13036</v>
      </c>
      <c r="D14" s="197">
        <f>-8145-2948-53</f>
        <v>-11146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-4684</v>
      </c>
      <c r="D15" s="197">
        <v>-4819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-627</v>
      </c>
      <c r="D16" s="197">
        <v>-364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-35</v>
      </c>
      <c r="D19" s="197">
        <v>-58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344632-345587-234</f>
        <v>-1189</v>
      </c>
      <c r="D20" s="197">
        <v>1642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5381</v>
      </c>
      <c r="D21" s="658">
        <f>SUM(D11:D20)</f>
        <v>7054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-812</v>
      </c>
      <c r="D23" s="197">
        <v>-1100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207</v>
      </c>
      <c r="D24" s="197">
        <v>41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-362</v>
      </c>
      <c r="D25" s="197">
        <v>-2382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430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298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-239</v>
      </c>
      <c r="D33" s="658">
        <f>SUM(D23:D32)</f>
        <v>-3441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1495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-1522</f>
        <v>-1522</v>
      </c>
      <c r="D38" s="197">
        <v>-1053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-349-3115</f>
        <v>-3464</v>
      </c>
      <c r="D39" s="197">
        <v>-2896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-238+35</f>
        <v>-203</v>
      </c>
      <c r="D40" s="197">
        <f>-165-82</f>
        <v>-247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-5189</v>
      </c>
      <c r="D43" s="660">
        <f>SUM(D35:D42)</f>
        <v>-2701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-47</v>
      </c>
      <c r="D44" s="307">
        <f>D43+D33+D21</f>
        <v>912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7293</v>
      </c>
      <c r="D45" s="309">
        <v>6011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7246</v>
      </c>
      <c r="D46" s="311">
        <f>D45+D44</f>
        <v>6923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43304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23802</v>
      </c>
      <c r="J13" s="584">
        <f>'1-Баланс'!H30+'1-Баланс'!H33</f>
        <v>0</v>
      </c>
      <c r="K13" s="585"/>
      <c r="L13" s="584">
        <f>SUM(C13:K13)</f>
        <v>49283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23802</v>
      </c>
      <c r="J17" s="652">
        <f t="shared" si="2"/>
        <v>0</v>
      </c>
      <c r="K17" s="652">
        <f t="shared" si="2"/>
        <v>0</v>
      </c>
      <c r="L17" s="584">
        <f t="shared" si="1"/>
        <v>49283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6152</v>
      </c>
      <c r="J18" s="584">
        <f>+'1-Баланс'!G33</f>
        <v>0</v>
      </c>
      <c r="K18" s="585"/>
      <c r="L18" s="584">
        <f t="shared" si="1"/>
        <v>6152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-6453</v>
      </c>
      <c r="J19" s="168">
        <f>J20+J21</f>
        <v>0</v>
      </c>
      <c r="K19" s="168">
        <f t="shared" si="3"/>
        <v>0</v>
      </c>
      <c r="L19" s="584">
        <f t="shared" si="1"/>
        <v>-6453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-6453</v>
      </c>
      <c r="J20" s="316"/>
      <c r="K20" s="316"/>
      <c r="L20" s="584">
        <f>SUM(C20:K20)</f>
        <v>-6453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23501</v>
      </c>
      <c r="J31" s="652">
        <f t="shared" si="6"/>
        <v>0</v>
      </c>
      <c r="K31" s="652">
        <f t="shared" si="6"/>
        <v>0</v>
      </c>
      <c r="L31" s="584">
        <f t="shared" si="1"/>
        <v>48982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23501</v>
      </c>
      <c r="J34" s="587">
        <f t="shared" si="7"/>
        <v>0</v>
      </c>
      <c r="K34" s="587">
        <f t="shared" si="7"/>
        <v>0</v>
      </c>
      <c r="L34" s="650">
        <f t="shared" si="1"/>
        <v>48982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43304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2" sqref="C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8" t="s">
        <v>1000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8" t="s">
        <v>1001</v>
      </c>
      <c r="B14" s="679"/>
      <c r="C14" s="92">
        <v>17300</v>
      </c>
      <c r="D14" s="92">
        <v>100</v>
      </c>
      <c r="E14" s="92"/>
      <c r="F14" s="469">
        <f t="shared" si="0"/>
        <v>17300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26447</v>
      </c>
      <c r="D27" s="472"/>
      <c r="E27" s="472">
        <f>SUM(E12:E26)</f>
        <v>0</v>
      </c>
      <c r="F27" s="472">
        <f>SUM(F12:F26)</f>
        <v>26447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26447</v>
      </c>
      <c r="D79" s="472"/>
      <c r="E79" s="472">
        <f>E78+E61+E44+E27</f>
        <v>0</v>
      </c>
      <c r="F79" s="472">
        <f>F78+F61+F44+F27</f>
        <v>26447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43304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C4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4708</v>
      </c>
      <c r="E13" s="328">
        <v>161</v>
      </c>
      <c r="F13" s="328"/>
      <c r="G13" s="329">
        <f t="shared" si="2"/>
        <v>4869</v>
      </c>
      <c r="H13" s="328"/>
      <c r="I13" s="328"/>
      <c r="J13" s="329">
        <f t="shared" si="3"/>
        <v>4869</v>
      </c>
      <c r="K13" s="328">
        <v>2156</v>
      </c>
      <c r="L13" s="328">
        <v>230</v>
      </c>
      <c r="M13" s="328"/>
      <c r="N13" s="329">
        <f t="shared" si="4"/>
        <v>2386</v>
      </c>
      <c r="O13" s="328"/>
      <c r="P13" s="328"/>
      <c r="Q13" s="329">
        <f t="shared" si="0"/>
        <v>2386</v>
      </c>
      <c r="R13" s="340">
        <f t="shared" si="1"/>
        <v>2483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35437</v>
      </c>
      <c r="E15" s="328">
        <v>406</v>
      </c>
      <c r="F15" s="328">
        <v>2135</v>
      </c>
      <c r="G15" s="700">
        <f>D15+E15-F15</f>
        <v>33708</v>
      </c>
      <c r="H15" s="328"/>
      <c r="I15" s="328"/>
      <c r="J15" s="329">
        <f t="shared" si="3"/>
        <v>33708</v>
      </c>
      <c r="K15" s="328">
        <v>20227</v>
      </c>
      <c r="L15" s="328">
        <v>2661</v>
      </c>
      <c r="M15" s="328">
        <v>2021</v>
      </c>
      <c r="N15" s="329">
        <f t="shared" si="4"/>
        <v>20867</v>
      </c>
      <c r="O15" s="328"/>
      <c r="P15" s="328"/>
      <c r="Q15" s="329">
        <f t="shared" si="0"/>
        <v>20867</v>
      </c>
      <c r="R15" s="340">
        <f t="shared" si="1"/>
        <v>12841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16126</v>
      </c>
      <c r="E18" s="328">
        <f>934-201</f>
        <v>733</v>
      </c>
      <c r="F18" s="328">
        <v>215</v>
      </c>
      <c r="G18" s="329">
        <f t="shared" si="2"/>
        <v>16644</v>
      </c>
      <c r="H18" s="328"/>
      <c r="I18" s="328"/>
      <c r="J18" s="329">
        <f t="shared" si="3"/>
        <v>16644</v>
      </c>
      <c r="K18" s="328">
        <v>7766</v>
      </c>
      <c r="L18" s="328">
        <v>895</v>
      </c>
      <c r="M18" s="328"/>
      <c r="N18" s="329">
        <f t="shared" si="4"/>
        <v>8661</v>
      </c>
      <c r="O18" s="328"/>
      <c r="P18" s="328"/>
      <c r="Q18" s="329">
        <f t="shared" si="0"/>
        <v>8661</v>
      </c>
      <c r="R18" s="340">
        <f t="shared" si="1"/>
        <v>7983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56271</v>
      </c>
      <c r="E19" s="330">
        <f>SUM(E11:E18)</f>
        <v>1300</v>
      </c>
      <c r="F19" s="330">
        <f>SUM(F11:F18)</f>
        <v>2350</v>
      </c>
      <c r="G19" s="329">
        <f>D19+E19-F19</f>
        <v>55221</v>
      </c>
      <c r="H19" s="330">
        <f>SUM(H11:H18)</f>
        <v>0</v>
      </c>
      <c r="I19" s="330">
        <f>SUM(I11:I18)</f>
        <v>0</v>
      </c>
      <c r="J19" s="329">
        <f t="shared" si="3"/>
        <v>55221</v>
      </c>
      <c r="K19" s="330">
        <f>SUM(K11:K18)</f>
        <v>30149</v>
      </c>
      <c r="L19" s="330">
        <f>SUM(L11:L18)</f>
        <v>3786</v>
      </c>
      <c r="M19" s="330">
        <f>SUM(M11:M18)</f>
        <v>2021</v>
      </c>
      <c r="N19" s="329">
        <f t="shared" si="4"/>
        <v>31914</v>
      </c>
      <c r="O19" s="330">
        <f>SUM(O11:O18)</f>
        <v>0</v>
      </c>
      <c r="P19" s="330">
        <f>SUM(P11:P18)</f>
        <v>0</v>
      </c>
      <c r="Q19" s="329">
        <f t="shared" si="0"/>
        <v>31914</v>
      </c>
      <c r="R19" s="340">
        <f t="shared" si="1"/>
        <v>23307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6237</v>
      </c>
      <c r="E24" s="328">
        <v>199</v>
      </c>
      <c r="F24" s="328">
        <v>0</v>
      </c>
      <c r="G24" s="329">
        <f t="shared" si="2"/>
        <v>6436</v>
      </c>
      <c r="H24" s="328"/>
      <c r="I24" s="328"/>
      <c r="J24" s="329">
        <f t="shared" si="3"/>
        <v>6436</v>
      </c>
      <c r="K24" s="328">
        <v>4259</v>
      </c>
      <c r="L24" s="328">
        <v>329</v>
      </c>
      <c r="M24" s="328"/>
      <c r="N24" s="329">
        <f t="shared" si="4"/>
        <v>4588</v>
      </c>
      <c r="O24" s="328"/>
      <c r="P24" s="328"/>
      <c r="Q24" s="329">
        <f t="shared" si="0"/>
        <v>4588</v>
      </c>
      <c r="R24" s="340">
        <f t="shared" si="1"/>
        <v>1848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6237</v>
      </c>
      <c r="E27" s="332">
        <f aca="true" t="shared" si="5" ref="E27:P27">SUM(E23:E26)</f>
        <v>199</v>
      </c>
      <c r="F27" s="332">
        <f t="shared" si="5"/>
        <v>0</v>
      </c>
      <c r="G27" s="333">
        <f t="shared" si="2"/>
        <v>6436</v>
      </c>
      <c r="H27" s="332">
        <f t="shared" si="5"/>
        <v>0</v>
      </c>
      <c r="I27" s="332">
        <f t="shared" si="5"/>
        <v>0</v>
      </c>
      <c r="J27" s="333">
        <f t="shared" si="3"/>
        <v>6436</v>
      </c>
      <c r="K27" s="332">
        <f t="shared" si="5"/>
        <v>4259</v>
      </c>
      <c r="L27" s="332">
        <f t="shared" si="5"/>
        <v>329</v>
      </c>
      <c r="M27" s="332">
        <f t="shared" si="5"/>
        <v>0</v>
      </c>
      <c r="N27" s="333">
        <f t="shared" si="4"/>
        <v>4588</v>
      </c>
      <c r="O27" s="332">
        <f t="shared" si="5"/>
        <v>0</v>
      </c>
      <c r="P27" s="332">
        <f t="shared" si="5"/>
        <v>0</v>
      </c>
      <c r="Q27" s="333">
        <f t="shared" si="0"/>
        <v>4588</v>
      </c>
      <c r="R27" s="343">
        <f t="shared" si="1"/>
        <v>1848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26447</v>
      </c>
      <c r="H29" s="335">
        <f t="shared" si="6"/>
        <v>0</v>
      </c>
      <c r="I29" s="335">
        <f t="shared" si="6"/>
        <v>0</v>
      </c>
      <c r="J29" s="336">
        <f t="shared" si="3"/>
        <v>26447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26447</v>
      </c>
    </row>
    <row r="30" spans="1:18" ht="15.75">
      <c r="A30" s="339"/>
      <c r="B30" s="321" t="s">
        <v>108</v>
      </c>
      <c r="C30" s="152" t="s">
        <v>563</v>
      </c>
      <c r="D30" s="328">
        <v>26447</v>
      </c>
      <c r="E30" s="328"/>
      <c r="F30" s="328"/>
      <c r="G30" s="329">
        <f t="shared" si="2"/>
        <v>26447</v>
      </c>
      <c r="H30" s="328"/>
      <c r="I30" s="328"/>
      <c r="J30" s="329">
        <f t="shared" si="3"/>
        <v>26447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26447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26447</v>
      </c>
      <c r="H40" s="330">
        <f t="shared" si="10"/>
        <v>0</v>
      </c>
      <c r="I40" s="330">
        <f t="shared" si="10"/>
        <v>0</v>
      </c>
      <c r="J40" s="329">
        <f t="shared" si="3"/>
        <v>26447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26447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88955</v>
      </c>
      <c r="E42" s="349">
        <f>E19+E20+E21+E27+E40+E41</f>
        <v>1499</v>
      </c>
      <c r="F42" s="349">
        <f aca="true" t="shared" si="11" ref="F42:R42">F19+F20+F21+F27+F40+F41</f>
        <v>2350</v>
      </c>
      <c r="G42" s="349">
        <f t="shared" si="11"/>
        <v>88104</v>
      </c>
      <c r="H42" s="349">
        <f t="shared" si="11"/>
        <v>0</v>
      </c>
      <c r="I42" s="349">
        <f t="shared" si="11"/>
        <v>0</v>
      </c>
      <c r="J42" s="349">
        <f t="shared" si="11"/>
        <v>88104</v>
      </c>
      <c r="K42" s="349">
        <f t="shared" si="11"/>
        <v>34408</v>
      </c>
      <c r="L42" s="349">
        <f t="shared" si="11"/>
        <v>4115</v>
      </c>
      <c r="M42" s="349">
        <f t="shared" si="11"/>
        <v>2021</v>
      </c>
      <c r="N42" s="349">
        <f t="shared" si="11"/>
        <v>36502</v>
      </c>
      <c r="O42" s="349">
        <f t="shared" si="11"/>
        <v>0</v>
      </c>
      <c r="P42" s="349">
        <f t="shared" si="11"/>
        <v>0</v>
      </c>
      <c r="Q42" s="349">
        <f t="shared" si="11"/>
        <v>36502</v>
      </c>
      <c r="R42" s="350">
        <f t="shared" si="11"/>
        <v>51602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43304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Стефка Левиджова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3">
      <selection activeCell="C93" sqref="C93: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5867</v>
      </c>
      <c r="D17" s="368">
        <v>5867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5867</v>
      </c>
      <c r="D21" s="440">
        <f>D13+D17+D18</f>
        <v>5867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263</v>
      </c>
      <c r="D23" s="443">
        <v>263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3265</v>
      </c>
      <c r="D26" s="362">
        <f>SUM(D27:D29)</f>
        <v>3265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3265</v>
      </c>
      <c r="D27" s="368">
        <v>3265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17354</v>
      </c>
      <c r="D30" s="368">
        <v>17354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1879</v>
      </c>
      <c r="D40" s="362">
        <f>SUM(D41:D44)</f>
        <v>1879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1879</v>
      </c>
      <c r="D44" s="368">
        <v>1879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22498</v>
      </c>
      <c r="D45" s="438">
        <f>D26+D30+D31+D33+D32+D34+D35+D40</f>
        <v>22498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28628</v>
      </c>
      <c r="D46" s="444">
        <f>D45+D23+D21+D11</f>
        <v>28628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10086</v>
      </c>
      <c r="D58" s="138">
        <f>D59+D61</f>
        <v>0</v>
      </c>
      <c r="E58" s="136">
        <f t="shared" si="1"/>
        <v>10086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4438</v>
      </c>
      <c r="D59" s="197"/>
      <c r="E59" s="136">
        <f t="shared" si="1"/>
        <v>4438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5648</v>
      </c>
      <c r="D61" s="197"/>
      <c r="E61" s="136">
        <f t="shared" si="1"/>
        <v>5648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157</v>
      </c>
      <c r="D66" s="197">
        <v>157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10243</v>
      </c>
      <c r="D68" s="435">
        <f>D54+D58+D63+D64+D65+D66</f>
        <v>157</v>
      </c>
      <c r="E68" s="436">
        <f t="shared" si="1"/>
        <v>10086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1099</v>
      </c>
      <c r="D73" s="137">
        <f>SUM(D74:D76)</f>
        <v>1099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1099</v>
      </c>
      <c r="D74" s="197">
        <v>1099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7896</v>
      </c>
      <c r="D77" s="138">
        <f>D78+D80</f>
        <v>7896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2965</v>
      </c>
      <c r="D78" s="197">
        <v>2965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4931</v>
      </c>
      <c r="D80" s="197">
        <v>4931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6502</v>
      </c>
      <c r="D87" s="134">
        <f>SUM(D88:D92)+D96</f>
        <v>6502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1512</v>
      </c>
      <c r="D89" s="197">
        <v>1512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2765</v>
      </c>
      <c r="D91" s="197">
        <v>2765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1443</v>
      </c>
      <c r="D92" s="138">
        <f>SUM(D93:D95)</f>
        <v>1443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233</v>
      </c>
      <c r="D93" s="197">
        <v>233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850</v>
      </c>
      <c r="D94" s="197">
        <v>850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360</v>
      </c>
      <c r="D95" s="197">
        <v>360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782</v>
      </c>
      <c r="D96" s="197">
        <v>782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12359</v>
      </c>
      <c r="D97" s="197">
        <v>12359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27856</v>
      </c>
      <c r="D98" s="433">
        <f>D87+D82+D77+D73+D97</f>
        <v>27856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38099</v>
      </c>
      <c r="D99" s="427">
        <f>D98+D70+D68</f>
        <v>28013</v>
      </c>
      <c r="E99" s="427">
        <f>E98+E70+E68</f>
        <v>10086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43304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M18" sqref="M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43304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2018-07-25T14:17:23Z</cp:lastPrinted>
  <dcterms:created xsi:type="dcterms:W3CDTF">2006-09-16T00:00:00Z</dcterms:created>
  <dcterms:modified xsi:type="dcterms:W3CDTF">2018-07-30T15:34:26Z</dcterms:modified>
  <cp:category/>
  <cp:version/>
  <cp:contentType/>
  <cp:contentStatus/>
</cp:coreProperties>
</file>