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<sst xmlns="http://schemas.openxmlformats.org/spreadsheetml/2006/main" count="1867" uniqueCount="663">
  <si>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</si>
  <si>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</si>
  <si>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</si>
  <si>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</si>
  <si>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</si>
  <si>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</si>
  <si>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</si>
  <si>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</si>
  <si>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</si>
  <si>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</si>
  <si>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</si>
  <si>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</si>
  <si>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</si>
  <si>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</si>
  <si>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</si>
  <si>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</si>
  <si>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</si>
  <si>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</si>
  <si>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</si>
  <si>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</si>
  <si>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</si>
  <si>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</si>
  <si>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</si>
  <si>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</si>
  <si>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</si>
  <si>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</si>
  <si>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</si>
  <si>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</si>
  <si>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</si>
  <si>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</si>
  <si>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</si>
  <si>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</si>
  <si>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</si>
  <si>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</si>
  <si>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</si>
  <si>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</si>
  <si>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</si>
  <si>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</si>
  <si>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</si>
  <si>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</si>
  <si>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</si>
  <si>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</si>
  <si>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</si>
  <si>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</si>
  <si>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</si>
  <si>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</si>
  <si>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</si>
  <si>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</si>
  <si>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</si>
  <si>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</si>
  <si>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</si>
  <si>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</si>
  <si>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</si>
  <si>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</si>
  <si>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</si>
  <si>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</si>
  <si>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</si>
  <si>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</si>
  <si>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</si>
  <si>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</si>
  <si>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</si>
  <si>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</si>
  <si>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</si>
  <si>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</si>
  <si>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</si>
  <si>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</si>
  <si>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</si>
  <si>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</si>
  <si>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</si>
  <si>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</si>
  <si>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</si>
  <si>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</si>
  <si>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</si>
  <si>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</si>
  <si>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</si>
  <si>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</si>
  <si>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</si>
  <si>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</si>
  <si>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</si>
  <si>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</si>
  <si>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</si>
  <si>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</si>
  <si>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</si>
  <si>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</si>
  <si>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</si>
  <si>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</si>
  <si>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</si>
  <si>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</si>
  <si>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</si>
  <si>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</si>
  <si>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</si>
  <si>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</si>
  <si>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</si>
  <si>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</si>
  <si>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</si>
  <si>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</si>
  <si>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</si>
  <si>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</si>
  <si>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</si>
  <si>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</si>
  <si>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</si>
  <si>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</si>
  <si>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</si>
  <si>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</si>
  <si>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</si>
  <si>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</si>
  <si>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</si>
  <si>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</si>
  <si>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</si>
  <si>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</si>
  <si>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</si>
  <si>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</si>
  <si>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</si>
  <si>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</si>
  <si>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</si>
  <si>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</si>
  <si>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</si>
  <si>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</si>
  <si>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</si>
  <si>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</si>
  <si>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</si>
  <si>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</si>
  <si>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</si>
  <si>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</si>
  <si>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</si>
  <si>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</si>
  <si>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</si>
  <si>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</si>
  <si>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</si>
  <si>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</si>
  <si>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</si>
  <si>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</si>
  <si>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</si>
  <si>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</si>
  <si>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</si>
  <si>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</si>
  <si>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</si>
  <si>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</si>
  <si>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</si>
  <si>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</si>
  <si>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</si>
  <si>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</si>
  <si>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</si>
  <si>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</si>
  <si>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</si>
  <si>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</si>
  <si>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</si>
  <si>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</si>
  <si>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</si>
  <si>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</si>
  <si>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</si>
  <si>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</si>
  <si>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</si>
  <si>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</si>
  <si>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</si>
  <si>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</si>
  <si>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</si>
  <si>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</si>
  <si>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</si>
  <si>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</si>
  <si>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</si>
  <si>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</si>
  <si>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</si>
  <si>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</si>
  <si>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</si>
  <si>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</si>
  <si>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</si>
  <si>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</si>
  <si>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</si>
  <si>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</si>
  <si>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</si>
  <si>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</si>
  <si>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</si>
  <si>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</si>
  <si>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</si>
  <si>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</si>
  <si>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</si>
  <si>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</si>
  <si>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</si>
  <si>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</si>
  <si>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</si>
  <si>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</si>
  <si>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</si>
  <si>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</si>
  <si>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</si>
  <si>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</si>
  <si>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</si>
  <si>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</si>
  <si>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</si>
  <si>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</si>
  <si>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</si>
  <si>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</si>
  <si>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</si>
  <si>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</si>
  <si>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</si>
  <si>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</si>
  <si>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</si>
  <si>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</si>
  <si>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</si>
  <si>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</si>
  <si>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</si>
  <si>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</si>
  <si>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</si>
  <si>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</si>
  <si>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</si>
  <si>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</si>
  <si>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</si>
  <si>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</si>
  <si>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</si>
  <si>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</si>
  <si>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</si>
  <si>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</si>
  <si>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</si>
  <si>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</si>
  <si>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</si>
  <si>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</si>
  <si>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</si>
  <si>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</si>
  <si>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</si>
  <si>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</si>
  <si>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</si>
  <si>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</si>
  <si>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</si>
  <si>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</si>
  <si>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</si>
  <si>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</si>
  <si>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</si>
  <si>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</si>
  <si>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</si>
  <si>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</si>
  <si>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</si>
  <si>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</si>
  <si>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</si>
  <si>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</si>
  <si>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</si>
  <si>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</si>
  <si>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</si>
  <si>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</si>
  <si>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</si>
  <si>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</si>
  <si>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</si>
  <si>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</si>
  <si>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</si>
  <si>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</si>
  <si>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</si>
  <si>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</si>
  <si>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</si>
  <si>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</si>
  <si>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</si>
  <si>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</si>
  <si>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</si>
  <si>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</si>
  <si>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</si>
  <si>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</si>
  <si>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</si>
  <si>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</si>
  <si>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</si>
  <si>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</si>
  <si>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</si>
  <si>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</si>
  <si>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</si>
  <si>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</si>
  <si>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</si>
  <si>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</si>
  <si>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</si>
  <si>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</si>
  <si>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</si>
  <si>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</si>
  <si>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</si>
  <si>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</si>
  <si>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</si>
  <si>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</si>
  <si>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</si>
  <si>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</si>
  <si>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</si>
  <si>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</si>
  <si>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</si>
  <si>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</si>
  <si>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</si>
  <si>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</si>
  <si>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</si>
  <si>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</si>
  <si>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</si>
  <si>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</si>
  <si>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</si>
  <si>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</si>
  <si>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</si>
  <si>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</si>
  <si>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</si>
  <si>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</si>
  <si>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</si>
  <si>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</si>
  <si>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</si>
  <si>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</si>
  <si>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</si>
  <si>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</si>
  <si>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</si>
  <si>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</si>
  <si>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</si>
  <si>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</si>
  <si>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</si>
  <si>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</si>
  <si>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</si>
  <si>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</si>
  <si>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</si>
  <si>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</si>
  <si>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</si>
  <si>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</si>
  <si>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</si>
  <si>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</si>
  <si>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</si>
  <si>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</si>
  <si>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</si>
  <si>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</si>
  <si>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</si>
  <si>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</si>
  <si>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</si>
  <si>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</si>
  <si>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</si>
  <si>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</si>
  <si>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</si>
  <si>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</si>
  <si>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</si>
  <si>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</si>
  <si>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</si>
  <si>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</si>
  <si>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</si>
  <si>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</si>
  <si>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</si>
  <si>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</si>
  <si>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</si>
  <si>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</si>
  <si>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</si>
  <si>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</si>
  <si>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</si>
  <si>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</si>
  <si>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</si>
  <si>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</si>
  <si>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</si>
  <si>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</si>
  <si>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</si>
  <si>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</si>
  <si>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</si>
  <si>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</si>
  <si>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</si>
  <si>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</si>
  <si>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</si>
  <si>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</si>
  <si>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</si>
  <si>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</si>
  <si>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</si>
  <si>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</si>
  <si>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</si>
  <si>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</si>
  <si>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</si>
  <si>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</si>
  <si>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</si>
  <si>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</si>
  <si>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</si>
  <si>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</si>
  <si>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</si>
  <si>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</si>
  <si>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</si>
  <si>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</si>
  <si>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</si>
  <si>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</si>
  <si>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</si>
  <si>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</si>
  <si>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</si>
  <si>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</si>
  <si>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</si>
  <si>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</si>
  <si>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</si>
  <si>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</si>
  <si>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</si>
  <si>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</si>
  <si>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</si>
  <si>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</si>
  <si>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</si>
  <si>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</si>
  <si>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</si>
  <si>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</si>
  <si>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</si>
  <si>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</si>
  <si>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</si>
  <si>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</si>
  <si>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</si>
  <si>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</si>
  <si>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</si>
  <si>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</si>
  <si>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</si>
  <si>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</si>
  <si>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</si>
  <si>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</si>
  <si>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</si>
  <si>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</si>
  <si>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</si>
  <si>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</si>
  <si>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</si>
  <si>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</si>
  <si>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</si>
  <si>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</si>
  <si>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</si>
  <si>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</si>
  <si>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</si>
  <si>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</si>
  <si>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</si>
  <si>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</si>
  <si>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</si>
  <si>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</si>
  <si>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</si>
  <si>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</si>
  <si>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</si>
  <si>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</si>
  <si>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</si>
  <si>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</si>
  <si>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</si>
  <si>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</si>
  <si>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</si>
  <si>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</si>
  <si>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</si>
  <si>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</si>
  <si>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</si>
  <si>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</si>
  <si>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</si>
  <si>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</si>
  <si>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</si>
  <si>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</si>
  <si>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</si>
  <si>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</si>
  <si>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</si>
  <si>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</si>
  <si>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</si>
  <si>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</si>
  <si>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</si>
  <si>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</si>
  <si>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</si>
  <si>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</si>
  <si>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</si>
  <si>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</si>
  <si>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</si>
  <si>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</si>
  <si>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</si>
  <si>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</si>
  <si>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</si>
  <si>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</si>
  <si>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</si>
  <si>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</si>
  <si>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</si>
  <si>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</si>
  <si>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</si>
  <si>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</si>
  <si>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</si>
  <si>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</si>
  <si>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</si>
  <si>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</si>
  <si>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</si>
  <si>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</si>
  <si>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</si>
  <si>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</si>
  <si>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</si>
  <si>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</si>
  <si>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</si>
  <si>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</si>
  <si>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</si>
  <si>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</si>
  <si>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</si>
  <si>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</si>
  <si>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</si>
  <si>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</si>
  <si>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</si>
  <si>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</si>
  <si>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</si>
  <si>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</si>
  <si>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</si>
  <si>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</si>
  <si>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</si>
  <si>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</si>
  <si>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</si>
  <si>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</si>
  <si>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</si>
  <si>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</si>
  <si>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</si>
  <si>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</si>
  <si>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</si>
  <si>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</si>
  <si>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</si>
  <si>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</si>
  <si>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</si>
  <si>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</si>
  <si>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</si>
  <si>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</si>
  <si>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</si>
  <si>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</si>
  <si>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</si>
  <si>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</si>
  <si>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</si>
  <si>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</si>
  <si>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</si>
  <si>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</si>
  <si>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</si>
  <si>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</si>
  <si>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</si>
  <si>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</si>
  <si>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</si>
  <si>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</si>
  <si>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</si>
  <si>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</si>
  <si>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</si>
  <si>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</si>
  <si>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</si>
  <si>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</si>
  <si>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</si>
  <si>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</si>
  <si>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</si>
  <si>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</si>
  <si>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</si>
  <si>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</si>
  <si>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</si>
  <si>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</si>
  <si>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</si>
  <si>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</si>
  <si>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</si>
  <si>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</si>
  <si>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</si>
  <si>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</si>
  <si>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</si>
  <si>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</si>
  <si>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</si>
  <si>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</si>
  <si>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</si>
  <si>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</si>
  <si>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</si>
  <si>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</si>
  <si>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</si>
  <si>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</si>
  <si>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</si>
  <si>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</si>
  <si>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</si>
  <si>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</si>
  <si>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</si>
  <si>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</si>
  <si>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</si>
  <si>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</si>
  <si>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</si>
  <si>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</si>
  <si>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</si>
  <si>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</si>
  <si>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</si>
  <si>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</si>
  <si>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</si>
  <si>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</si>
  <si>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</si>
  <si>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</si>
  <si>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</si>
  <si>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</si>
  <si>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</si>
  <si>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</si>
  <si>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</si>
  <si>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</si>
  <si>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</si>
  <si>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</si>
  <si>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</si>
  <si>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</si>
  <si>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</si>
  <si>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</si>
  <si>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</si>
  <si>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</si>
  <si>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</si>
  <si>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</si>
  <si>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</si>
  <si>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</si>
  <si>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</si>
  <si>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</si>
  <si>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</si>
  <si>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</si>
  <si>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</si>
  <si>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</si>
  <si>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</si>
  <si>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</si>
  <si>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</si>
  <si>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</si>
  <si>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</si>
  <si>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</si>
  <si>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</si>
  <si>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</si>
  <si>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</si>
  <si>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</si>
  <si>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</si>
  <si>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</si>
  <si>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</si>
  <si>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</si>
  <si>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</si>
  <si>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</si>
  <si>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</si>
  <si>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</si>
  <si>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</si>
  <si>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</si>
  <si>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</si>
  <si>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</si>
  <si>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</si>
  <si>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</si>
  <si>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</si>
  <si>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</si>
  <si>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</si>
  <si>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</si>
  <si>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</si>
  <si>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</si>
  <si>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</si>
  <si>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</si>
  <si>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</si>
  <si>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</si>
  <si>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</si>
  <si>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</si>
  <si>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</si>
  <si>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</si>
  <si>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</si>
  <si>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</si>
  <si>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</si>
  <si>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</si>
  <si>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</si>
  <si>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</si>
  <si>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</si>
  <si>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</si>
  <si>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</si>
  <si>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</si>
  <si>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</si>
  <si>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</si>
  <si>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</si>
  <si>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</si>
  <si>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</si>
  <si>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</si>
  <si>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</si>
  <si>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</si>
  <si>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</si>
  <si>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</si>
  <si>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</si>
  <si>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</si>
  <si>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</si>
  <si>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</si>
  <si>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</si>
  <si>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</si>
  <si>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</si>
  <si>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</si>
  <si>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</si>
  <si>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</si>
  <si>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</si>
  <si>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</si>
  <si>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</si>
  <si>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</si>
  <si>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</si>
  <si>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</si>
  <si>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</si>
  <si>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</si>
  <si>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</si>
  <si>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</si>
  <si>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</si>
  <si>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k.tahchiev@speedy.bg</t>
  </si>
  <si>
    <t>www.speedy.bg</t>
  </si>
  <si>
    <t>x3news.com</t>
  </si>
  <si>
    <t>Стефка Левиджова</t>
  </si>
  <si>
    <t>Главен счетоводител</t>
  </si>
  <si>
    <t>гр. София, ул. Абагар 22, София Сити Лоджистик Парк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</si>
</sst>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3" fontId="4" fillId="35" borderId="14" xfId="61" applyNumberFormat="1" applyFont="1" applyFill="1" applyBorder="1" applyAlignment="1" applyProtection="1">
      <alignment horizontal="right" vertical="top"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44561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44599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Стефка Левиджова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44561</v>
      </c>
    </row>
    <row r="11" spans="1:2" ht="15.75">
      <c r="A11" s="7" t="s">
        <v>638</v>
      </c>
      <c r="B11" s="316">
        <v>44599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662</v>
      </c>
    </row>
    <row r="20" spans="1:2" ht="15.75">
      <c r="A20" s="7" t="s">
        <v>5</v>
      </c>
      <c r="B20" s="315" t="s">
        <v>662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657</v>
      </c>
    </row>
    <row r="24" spans="1:2" ht="15.75">
      <c r="A24" s="10" t="s">
        <v>584</v>
      </c>
      <c r="B24" s="426" t="s">
        <v>658</v>
      </c>
    </row>
    <row r="25" spans="1:2" ht="15.75">
      <c r="A25" s="7" t="s">
        <v>587</v>
      </c>
      <c r="B25" s="427" t="s">
        <v>659</v>
      </c>
    </row>
    <row r="26" spans="1:2" ht="15.75">
      <c r="A26" s="10" t="s">
        <v>631</v>
      </c>
      <c r="B26" s="317" t="s">
        <v>660</v>
      </c>
    </row>
    <row r="27" spans="1:2" ht="15.75">
      <c r="A27" s="10" t="s">
        <v>632</v>
      </c>
      <c r="B27" s="317" t="s">
        <v>661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7" activeCellId="1" sqref="G62:G69 G7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.75">
      <c r="A13" s="66" t="s">
        <v>27</v>
      </c>
      <c r="B13" s="68" t="s">
        <v>28</v>
      </c>
      <c r="C13" s="119">
        <v>58160</v>
      </c>
      <c r="D13" s="119">
        <v>56491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.75">
      <c r="A14" s="66" t="s">
        <v>30</v>
      </c>
      <c r="B14" s="68" t="s">
        <v>31</v>
      </c>
      <c r="C14" s="119">
        <v>10298</v>
      </c>
      <c r="D14" s="119">
        <v>8167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29291</v>
      </c>
      <c r="D16" s="119">
        <v>23163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11749</v>
      </c>
      <c r="D19" s="119">
        <v>9428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109498</v>
      </c>
      <c r="D20" s="336">
        <f>SUM(D12:D19)</f>
        <v>97249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-986</v>
      </c>
      <c r="H22" s="352">
        <f>SUM(H23:H25)</f>
        <v>-862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8">
        <v>538</v>
      </c>
    </row>
    <row r="24" spans="1:13" ht="15.75">
      <c r="A24" s="66" t="s">
        <v>67</v>
      </c>
      <c r="B24" s="68" t="s">
        <v>68</v>
      </c>
      <c r="C24" s="119">
        <v>10852</v>
      </c>
      <c r="D24" s="119">
        <v>12828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5640</v>
      </c>
      <c r="D25" s="119">
        <v>5207</v>
      </c>
      <c r="E25" s="66" t="s">
        <v>73</v>
      </c>
      <c r="F25" s="69" t="s">
        <v>74</v>
      </c>
      <c r="G25" s="119">
        <v>-1524</v>
      </c>
      <c r="H25" s="118">
        <v>-1400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18579</v>
      </c>
      <c r="H26" s="336">
        <f>H20+H21+H22</f>
        <v>18703</v>
      </c>
      <c r="M26" s="74"/>
    </row>
    <row r="27" spans="1:8" ht="15.75">
      <c r="A27" s="66" t="s">
        <v>79</v>
      </c>
      <c r="B27" s="68" t="s">
        <v>80</v>
      </c>
      <c r="C27" s="119">
        <v>18505</v>
      </c>
      <c r="D27" s="119">
        <v>18505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34997</v>
      </c>
      <c r="D28" s="336">
        <f>SUM(D24:D27)</f>
        <v>36540</v>
      </c>
      <c r="E28" s="124" t="s">
        <v>84</v>
      </c>
      <c r="F28" s="69" t="s">
        <v>85</v>
      </c>
      <c r="G28" s="333">
        <f>SUM(G29:G31)</f>
        <v>23482</v>
      </c>
      <c r="H28" s="334">
        <f>SUM(H29:H31)</f>
        <v>24869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23482</v>
      </c>
      <c r="H29" s="118">
        <v>24869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32123</v>
      </c>
      <c r="H32" s="118">
        <v>26846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55605</v>
      </c>
      <c r="H34" s="336">
        <f>H28+H32+H33</f>
        <v>51715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79562</v>
      </c>
      <c r="H37" s="338">
        <f>H26+H18+H34</f>
        <v>75796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f>63476+1039</f>
        <v>64515</v>
      </c>
      <c r="H45" s="118">
        <v>62849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244</v>
      </c>
      <c r="H49" s="118">
        <v>283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64759</v>
      </c>
      <c r="H50" s="334">
        <f>SUM(H44:H49)</f>
        <v>63132</v>
      </c>
    </row>
    <row r="51" spans="1:8" ht="15.75">
      <c r="A51" s="66" t="s">
        <v>79</v>
      </c>
      <c r="B51" s="68" t="s">
        <v>155</v>
      </c>
      <c r="C51" s="119">
        <v>1939</v>
      </c>
      <c r="D51" s="118">
        <v>1173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1939</v>
      </c>
      <c r="D52" s="336">
        <f>SUM(D48:D51)</f>
        <v>1173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1573</v>
      </c>
      <c r="H54" s="118">
        <v>1573</v>
      </c>
    </row>
    <row r="55" spans="1:8" ht="15.75">
      <c r="A55" s="76" t="s">
        <v>166</v>
      </c>
      <c r="B55" s="72" t="s">
        <v>167</v>
      </c>
      <c r="C55" s="246">
        <v>514</v>
      </c>
      <c r="D55" s="247">
        <v>569</v>
      </c>
      <c r="E55" s="66" t="s">
        <v>168</v>
      </c>
      <c r="F55" s="71" t="s">
        <v>169</v>
      </c>
      <c r="G55" s="119"/>
      <c r="H55" s="118">
        <v>16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146948</v>
      </c>
      <c r="D56" s="340">
        <f>D20+D21+D22+D28+D33+D46+D52+D54+D55</f>
        <v>135531</v>
      </c>
      <c r="E56" s="76" t="s">
        <v>529</v>
      </c>
      <c r="F56" s="75" t="s">
        <v>172</v>
      </c>
      <c r="G56" s="337">
        <f>G50+G52+G53+G54+G55</f>
        <v>66332</v>
      </c>
      <c r="H56" s="338">
        <f>H50+H52+H53+H54+H55</f>
        <v>64721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752</v>
      </c>
      <c r="D59" s="118">
        <v>581</v>
      </c>
      <c r="E59" s="123" t="s">
        <v>180</v>
      </c>
      <c r="F59" s="254" t="s">
        <v>181</v>
      </c>
      <c r="G59" s="119">
        <v>20481</v>
      </c>
      <c r="H59" s="118">
        <v>18582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39498</v>
      </c>
      <c r="H61" s="334">
        <f>SUM(H62:H68)</f>
        <v>29228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176</v>
      </c>
      <c r="H62" s="119">
        <v>273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20178</v>
      </c>
      <c r="H64" s="119">
        <v>16662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752</v>
      </c>
      <c r="D65" s="336">
        <f>SUM(D59:D64)</f>
        <v>581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11520</v>
      </c>
      <c r="H66" s="119">
        <v>6091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3196</v>
      </c>
      <c r="H67" s="119">
        <v>2242</v>
      </c>
    </row>
    <row r="68" spans="1:8" ht="15.75">
      <c r="A68" s="66" t="s">
        <v>206</v>
      </c>
      <c r="B68" s="68" t="s">
        <v>207</v>
      </c>
      <c r="C68" s="119">
        <v>202</v>
      </c>
      <c r="D68" s="119">
        <v>670</v>
      </c>
      <c r="E68" s="66" t="s">
        <v>212</v>
      </c>
      <c r="F68" s="69" t="s">
        <v>213</v>
      </c>
      <c r="G68" s="119">
        <v>4428</v>
      </c>
      <c r="H68" s="119">
        <v>3960</v>
      </c>
    </row>
    <row r="69" spans="1:8" ht="15.75">
      <c r="A69" s="66" t="s">
        <v>210</v>
      </c>
      <c r="B69" s="68" t="s">
        <v>211</v>
      </c>
      <c r="C69" s="119">
        <v>34021</v>
      </c>
      <c r="D69" s="119">
        <v>28236</v>
      </c>
      <c r="E69" s="123" t="s">
        <v>79</v>
      </c>
      <c r="F69" s="69" t="s">
        <v>216</v>
      </c>
      <c r="G69" s="119">
        <v>21315</v>
      </c>
      <c r="H69" s="119">
        <v>17200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81294</v>
      </c>
      <c r="H71" s="336">
        <f>H59+H60+H61+H69+H70</f>
        <v>65010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720</v>
      </c>
      <c r="D73" s="119">
        <v>643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3132</v>
      </c>
      <c r="D75" s="119">
        <v>2882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38075</v>
      </c>
      <c r="D76" s="336">
        <f>SUM(D68:D75)</f>
        <v>32431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16</v>
      </c>
      <c r="H77" s="247">
        <v>18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81310</v>
      </c>
      <c r="H79" s="338">
        <f>H71+H73+H75+H77</f>
        <v>65028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170</v>
      </c>
      <c r="D88" s="119">
        <v>957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41259</v>
      </c>
      <c r="D89" s="119">
        <v>36045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41429</v>
      </c>
      <c r="D92" s="336">
        <f>SUM(D88:D91)</f>
        <v>37002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80256</v>
      </c>
      <c r="D94" s="340">
        <f>D65+D76+D85+D92+D93</f>
        <v>70014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227204</v>
      </c>
      <c r="D95" s="342">
        <f>D94+D56</f>
        <v>205545</v>
      </c>
      <c r="E95" s="150" t="s">
        <v>605</v>
      </c>
      <c r="F95" s="257" t="s">
        <v>268</v>
      </c>
      <c r="G95" s="341">
        <f>G37+G40+G56+G79</f>
        <v>227204</v>
      </c>
      <c r="H95" s="342">
        <f>H37+H40+H56+H79</f>
        <v>205545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9">
        <f>pdeReportingDate</f>
        <v>44599</v>
      </c>
      <c r="C98" s="439"/>
      <c r="D98" s="439"/>
      <c r="E98" s="439"/>
      <c r="F98" s="439"/>
      <c r="G98" s="439"/>
      <c r="H98" s="439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40" t="str">
        <f>authorName</f>
        <v>Стефка Левиджова</v>
      </c>
      <c r="C100" s="440"/>
      <c r="D100" s="440"/>
      <c r="E100" s="440"/>
      <c r="F100" s="440"/>
      <c r="G100" s="440"/>
      <c r="H100" s="440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1"/>
      <c r="C102" s="441"/>
      <c r="D102" s="441"/>
      <c r="E102" s="441"/>
      <c r="F102" s="441"/>
      <c r="G102" s="441"/>
      <c r="H102" s="441"/>
    </row>
    <row r="103" spans="1:13" ht="21.75" customHeight="1">
      <c r="A103" s="432"/>
      <c r="B103" s="438" t="s">
        <v>640</v>
      </c>
      <c r="C103" s="438"/>
      <c r="D103" s="438"/>
      <c r="E103" s="438"/>
      <c r="M103" s="74"/>
    </row>
    <row r="104" spans="1:5" ht="21.75" customHeight="1">
      <c r="A104" s="432"/>
      <c r="B104" s="438" t="s">
        <v>640</v>
      </c>
      <c r="C104" s="438"/>
      <c r="D104" s="438"/>
      <c r="E104" s="438"/>
    </row>
    <row r="105" spans="1:13" ht="21.75" customHeight="1">
      <c r="A105" s="432"/>
      <c r="B105" s="438" t="s">
        <v>640</v>
      </c>
      <c r="C105" s="438"/>
      <c r="D105" s="438"/>
      <c r="E105" s="438"/>
      <c r="M105" s="74"/>
    </row>
    <row r="106" spans="1:5" ht="21.75" customHeight="1">
      <c r="A106" s="432"/>
      <c r="B106" s="438" t="s">
        <v>640</v>
      </c>
      <c r="C106" s="438"/>
      <c r="D106" s="438"/>
      <c r="E106" s="438"/>
    </row>
    <row r="107" spans="1:13" ht="21.75" customHeight="1">
      <c r="A107" s="432"/>
      <c r="B107" s="438"/>
      <c r="C107" s="438"/>
      <c r="D107" s="438"/>
      <c r="E107" s="438"/>
      <c r="M107" s="74"/>
    </row>
    <row r="108" spans="1:5" ht="21.75" customHeight="1">
      <c r="A108" s="432"/>
      <c r="B108" s="438"/>
      <c r="C108" s="438"/>
      <c r="D108" s="438"/>
      <c r="E108" s="438"/>
    </row>
    <row r="109" spans="1:13" ht="21.75" customHeight="1">
      <c r="A109" s="432"/>
      <c r="B109" s="438"/>
      <c r="C109" s="438"/>
      <c r="D109" s="438"/>
      <c r="E109" s="438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1">
      <selection activeCell="C15" sqref="C15:C1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15207</v>
      </c>
      <c r="D12" s="237">
        <v>11308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175141</v>
      </c>
      <c r="D13" s="237">
        <v>149249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26726</v>
      </c>
      <c r="D14" s="237">
        <v>23415</v>
      </c>
      <c r="E14" s="166" t="s">
        <v>285</v>
      </c>
      <c r="F14" s="161" t="s">
        <v>286</v>
      </c>
      <c r="G14" s="237">
        <v>332271</v>
      </c>
      <c r="H14" s="237">
        <v>273185</v>
      </c>
    </row>
    <row r="15" spans="1:8" ht="15.75">
      <c r="A15" s="116" t="s">
        <v>287</v>
      </c>
      <c r="B15" s="112" t="s">
        <v>288</v>
      </c>
      <c r="C15" s="237">
        <v>62132</v>
      </c>
      <c r="D15" s="237">
        <v>48220</v>
      </c>
      <c r="E15" s="166" t="s">
        <v>79</v>
      </c>
      <c r="F15" s="161" t="s">
        <v>289</v>
      </c>
      <c r="G15" s="237">
        <v>7144</v>
      </c>
      <c r="H15" s="237">
        <v>8965</v>
      </c>
    </row>
    <row r="16" spans="1:8" ht="15.75">
      <c r="A16" s="116" t="s">
        <v>290</v>
      </c>
      <c r="B16" s="112" t="s">
        <v>291</v>
      </c>
      <c r="C16" s="237">
        <v>14498</v>
      </c>
      <c r="D16" s="237">
        <v>11278</v>
      </c>
      <c r="E16" s="157" t="s">
        <v>52</v>
      </c>
      <c r="F16" s="185" t="s">
        <v>292</v>
      </c>
      <c r="G16" s="366">
        <f>SUM(G12:G15)</f>
        <v>339415</v>
      </c>
      <c r="H16" s="367">
        <f>SUM(H12:H15)</f>
        <v>282150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5330</v>
      </c>
      <c r="D19" s="237">
        <v>4438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299034</v>
      </c>
      <c r="D22" s="367">
        <f>SUM(D12:D18)+D19</f>
        <v>247908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2192</v>
      </c>
      <c r="D25" s="237">
        <f>3815-1524</f>
        <v>2291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7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1034</v>
      </c>
      <c r="D28" s="237">
        <f>1524+60</f>
        <v>1584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3226</v>
      </c>
      <c r="D29" s="367">
        <f>SUM(D25:D28)</f>
        <v>3875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302260</v>
      </c>
      <c r="D31" s="373">
        <f>D29+D22</f>
        <v>251783</v>
      </c>
      <c r="E31" s="172" t="s">
        <v>521</v>
      </c>
      <c r="F31" s="187" t="s">
        <v>331</v>
      </c>
      <c r="G31" s="174">
        <f>G16+G18+G27</f>
        <v>339415</v>
      </c>
      <c r="H31" s="175">
        <f>H16+H18+H27</f>
        <v>282150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37155</v>
      </c>
      <c r="D33" s="165">
        <f>IF((H31-D31)&gt;0,H31-D31,0)</f>
        <v>30367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302260</v>
      </c>
      <c r="D36" s="375">
        <f>D31-D34+D35</f>
        <v>251783</v>
      </c>
      <c r="E36" s="183" t="s">
        <v>346</v>
      </c>
      <c r="F36" s="177" t="s">
        <v>347</v>
      </c>
      <c r="G36" s="188">
        <f>G35-G34+G31</f>
        <v>339415</v>
      </c>
      <c r="H36" s="189">
        <f>H35-H34+H31</f>
        <v>282150</v>
      </c>
    </row>
    <row r="37" spans="1:8" ht="15.75">
      <c r="A37" s="182" t="s">
        <v>348</v>
      </c>
      <c r="B37" s="152" t="s">
        <v>349</v>
      </c>
      <c r="C37" s="372">
        <f>IF((G36-C36)&gt;0,G36-C36,0)</f>
        <v>37155</v>
      </c>
      <c r="D37" s="373">
        <f>IF((H36-D36)&gt;0,H36-D36,0)</f>
        <v>30367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5032</v>
      </c>
      <c r="D38" s="367">
        <f>D39+D40+D41</f>
        <v>3521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5032</v>
      </c>
      <c r="D39" s="238">
        <v>3521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32123</v>
      </c>
      <c r="D42" s="165">
        <f>+IF((H36-D36-D38)&gt;0,H36-D36-D38,0)</f>
        <v>26846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32123</v>
      </c>
      <c r="D44" s="189">
        <f>IF(H42=0,IF(D42-D43&gt;0,D42-D43+H43,0),IF(H42-H43&lt;0,H43-H42+D42,0))</f>
        <v>26846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339415</v>
      </c>
      <c r="D45" s="369">
        <f>D36+D38+D42</f>
        <v>282150</v>
      </c>
      <c r="E45" s="191" t="s">
        <v>373</v>
      </c>
      <c r="F45" s="193" t="s">
        <v>374</v>
      </c>
      <c r="G45" s="368">
        <f>G42+G36</f>
        <v>339415</v>
      </c>
      <c r="H45" s="369">
        <f>H42+H36</f>
        <v>282150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639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9">
        <f>pdeReportingDate</f>
        <v>44599</v>
      </c>
      <c r="C50" s="439"/>
      <c r="D50" s="439"/>
      <c r="E50" s="439"/>
      <c r="F50" s="439"/>
      <c r="G50" s="439"/>
      <c r="H50" s="439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40" t="str">
        <f>authorName</f>
        <v>Стефка Левиджова</v>
      </c>
      <c r="C52" s="440"/>
      <c r="D52" s="440"/>
      <c r="E52" s="440"/>
      <c r="F52" s="440"/>
      <c r="G52" s="440"/>
      <c r="H52" s="440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1"/>
      <c r="C54" s="441"/>
      <c r="D54" s="441"/>
      <c r="E54" s="441"/>
      <c r="F54" s="441"/>
      <c r="G54" s="441"/>
      <c r="H54" s="441"/>
    </row>
    <row r="55" spans="1:8" ht="15.75" customHeight="1">
      <c r="A55" s="432"/>
      <c r="B55" s="438" t="s">
        <v>640</v>
      </c>
      <c r="C55" s="438"/>
      <c r="D55" s="438"/>
      <c r="E55" s="438"/>
      <c r="F55" s="312"/>
      <c r="G55" s="37"/>
      <c r="H55" s="35"/>
    </row>
    <row r="56" spans="1:8" ht="15.75" customHeight="1">
      <c r="A56" s="432"/>
      <c r="B56" s="438" t="s">
        <v>640</v>
      </c>
      <c r="C56" s="438"/>
      <c r="D56" s="438"/>
      <c r="E56" s="438"/>
      <c r="F56" s="312"/>
      <c r="G56" s="37"/>
      <c r="H56" s="35"/>
    </row>
    <row r="57" spans="1:8" ht="15.75" customHeight="1">
      <c r="A57" s="432"/>
      <c r="B57" s="438" t="s">
        <v>640</v>
      </c>
      <c r="C57" s="438"/>
      <c r="D57" s="438"/>
      <c r="E57" s="438"/>
      <c r="F57" s="312"/>
      <c r="G57" s="37"/>
      <c r="H57" s="35"/>
    </row>
    <row r="58" spans="1:8" ht="15.75" customHeight="1">
      <c r="A58" s="432"/>
      <c r="B58" s="438" t="s">
        <v>640</v>
      </c>
      <c r="C58" s="438"/>
      <c r="D58" s="438"/>
      <c r="E58" s="438"/>
      <c r="F58" s="312"/>
      <c r="G58" s="37"/>
      <c r="H58" s="35"/>
    </row>
    <row r="59" spans="1:8" ht="15.75">
      <c r="A59" s="432"/>
      <c r="B59" s="438"/>
      <c r="C59" s="438"/>
      <c r="D59" s="438"/>
      <c r="E59" s="438"/>
      <c r="F59" s="312"/>
      <c r="G59" s="37"/>
      <c r="H59" s="35"/>
    </row>
    <row r="60" spans="1:8" ht="15.75">
      <c r="A60" s="432"/>
      <c r="B60" s="438"/>
      <c r="C60" s="438"/>
      <c r="D60" s="438"/>
      <c r="E60" s="438"/>
      <c r="F60" s="312"/>
      <c r="G60" s="37"/>
      <c r="H60" s="35"/>
    </row>
    <row r="61" spans="1:8" ht="15.75">
      <c r="A61" s="432"/>
      <c r="B61" s="438"/>
      <c r="C61" s="438"/>
      <c r="D61" s="438"/>
      <c r="E61" s="438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D18" sqref="D18:D1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389207</v>
      </c>
      <c r="D11" s="437">
        <v>313278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-247616</v>
      </c>
      <c r="D12" s="437">
        <v>-181405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-65648</v>
      </c>
      <c r="D14" s="437">
        <v>-54910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-19898</v>
      </c>
      <c r="D15" s="437">
        <v>-16512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-4681</v>
      </c>
      <c r="D16" s="437">
        <v>-3498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v>-27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-142</v>
      </c>
      <c r="D19" s="437">
        <v>-516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12035</v>
      </c>
      <c r="D20" s="437">
        <v>8849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63257</v>
      </c>
      <c r="D21" s="397">
        <f>SUM(D11:D20)</f>
        <v>65259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-12080</v>
      </c>
      <c r="D23" s="437">
        <f>-7748-370</f>
        <v>-8118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3920</v>
      </c>
      <c r="D24" s="437">
        <v>697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-4337</v>
      </c>
      <c r="D28" s="119">
        <v>-7126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-12497</v>
      </c>
      <c r="D33" s="397">
        <f>SUM(D23:D32)</f>
        <v>-14547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437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437">
        <v>1650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-803</v>
      </c>
      <c r="D38" s="437">
        <f>-1874-377</f>
        <v>-2251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-16978</v>
      </c>
      <c r="D39" s="437">
        <v>-17899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-419</v>
      </c>
      <c r="D40" s="437">
        <v>-37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-28133</v>
      </c>
      <c r="D41" s="437">
        <v>-10755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>
        <v>-614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-46333</v>
      </c>
      <c r="D43" s="399">
        <f>SUM(D35:D42)</f>
        <v>-29906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4427</v>
      </c>
      <c r="D44" s="228">
        <f>D43+D33+D21</f>
        <v>20806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37002</v>
      </c>
      <c r="D45" s="230">
        <v>16196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41429</v>
      </c>
      <c r="D46" s="232">
        <f>D45+D44</f>
        <v>37002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3" t="s">
        <v>635</v>
      </c>
      <c r="B51" s="443"/>
      <c r="C51" s="443"/>
      <c r="D51" s="443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9">
        <f>pdeReportingDate</f>
        <v>44599</v>
      </c>
      <c r="C54" s="439"/>
      <c r="D54" s="439"/>
      <c r="E54" s="439"/>
      <c r="F54" s="433"/>
      <c r="G54" s="433"/>
      <c r="H54" s="433"/>
      <c r="M54" s="74"/>
    </row>
    <row r="55" spans="1:13" s="35" customFormat="1" ht="15.75">
      <c r="A55" s="430"/>
      <c r="B55" s="439"/>
      <c r="C55" s="439"/>
      <c r="D55" s="439"/>
      <c r="E55" s="439"/>
      <c r="F55" s="42"/>
      <c r="G55" s="42"/>
      <c r="H55" s="42"/>
      <c r="M55" s="74"/>
    </row>
    <row r="56" spans="1:8" s="35" customFormat="1" ht="15.75">
      <c r="A56" s="431" t="s">
        <v>8</v>
      </c>
      <c r="B56" s="440" t="str">
        <f>authorName</f>
        <v>Стефка Левиджова</v>
      </c>
      <c r="C56" s="440"/>
      <c r="D56" s="440"/>
      <c r="E56" s="440"/>
      <c r="F56" s="57"/>
      <c r="G56" s="57"/>
      <c r="H56" s="57"/>
    </row>
    <row r="57" spans="1:8" s="35" customFormat="1" ht="15.75">
      <c r="A57" s="431"/>
      <c r="B57" s="440"/>
      <c r="C57" s="440"/>
      <c r="D57" s="440"/>
      <c r="E57" s="440"/>
      <c r="F57" s="57"/>
      <c r="G57" s="57"/>
      <c r="H57" s="57"/>
    </row>
    <row r="58" spans="1:8" s="35" customFormat="1" ht="15.75">
      <c r="A58" s="431" t="s">
        <v>586</v>
      </c>
      <c r="B58" s="440"/>
      <c r="C58" s="440"/>
      <c r="D58" s="440"/>
      <c r="E58" s="440"/>
      <c r="F58" s="57"/>
      <c r="G58" s="57"/>
      <c r="H58" s="57"/>
    </row>
    <row r="59" spans="1:8" s="113" customFormat="1" ht="15.75">
      <c r="A59" s="432"/>
      <c r="B59" s="438" t="s">
        <v>640</v>
      </c>
      <c r="C59" s="438"/>
      <c r="D59" s="438"/>
      <c r="E59" s="438"/>
      <c r="F59" s="312"/>
      <c r="G59" s="37"/>
      <c r="H59" s="35"/>
    </row>
    <row r="60" spans="1:8" ht="15.75">
      <c r="A60" s="432"/>
      <c r="B60" s="438" t="s">
        <v>640</v>
      </c>
      <c r="C60" s="438"/>
      <c r="D60" s="438"/>
      <c r="E60" s="438"/>
      <c r="F60" s="312"/>
      <c r="G60" s="37"/>
      <c r="H60" s="35"/>
    </row>
    <row r="61" spans="1:8" ht="15.75">
      <c r="A61" s="432"/>
      <c r="B61" s="438" t="s">
        <v>640</v>
      </c>
      <c r="C61" s="438"/>
      <c r="D61" s="438"/>
      <c r="E61" s="438"/>
      <c r="F61" s="312"/>
      <c r="G61" s="37"/>
      <c r="H61" s="35"/>
    </row>
    <row r="62" spans="1:8" ht="15.75">
      <c r="A62" s="432"/>
      <c r="B62" s="438" t="s">
        <v>640</v>
      </c>
      <c r="C62" s="438"/>
      <c r="D62" s="438"/>
      <c r="E62" s="438"/>
      <c r="F62" s="312"/>
      <c r="G62" s="37"/>
      <c r="H62" s="35"/>
    </row>
    <row r="63" spans="1:8" ht="15.75">
      <c r="A63" s="432"/>
      <c r="B63" s="438"/>
      <c r="C63" s="438"/>
      <c r="D63" s="438"/>
      <c r="E63" s="438"/>
      <c r="F63" s="312"/>
      <c r="G63" s="37"/>
      <c r="H63" s="35"/>
    </row>
    <row r="64" spans="1:8" ht="15.75">
      <c r="A64" s="432"/>
      <c r="B64" s="438"/>
      <c r="C64" s="438"/>
      <c r="D64" s="438"/>
      <c r="E64" s="438"/>
      <c r="F64" s="312"/>
      <c r="G64" s="37"/>
      <c r="H64" s="35"/>
    </row>
    <row r="65" spans="1:8" ht="15.75">
      <c r="A65" s="432"/>
      <c r="B65" s="438"/>
      <c r="C65" s="438"/>
      <c r="D65" s="438"/>
      <c r="E65" s="438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9" sqref="D9:E1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-1400</v>
      </c>
      <c r="I13" s="322">
        <f>'1-Баланс'!H29+'1-Баланс'!H32</f>
        <v>51715</v>
      </c>
      <c r="J13" s="322">
        <f>'1-Баланс'!H30+'1-Баланс'!H33</f>
        <v>0</v>
      </c>
      <c r="K13" s="323"/>
      <c r="L13" s="322">
        <f>SUM(C13:K13)</f>
        <v>75796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5378</v>
      </c>
      <c r="D17" s="391">
        <f aca="true" t="shared" si="2" ref="D17:M17">D13+D14</f>
        <v>19565</v>
      </c>
      <c r="E17" s="391">
        <f t="shared" si="2"/>
        <v>0</v>
      </c>
      <c r="F17" s="391">
        <f t="shared" si="2"/>
        <v>538</v>
      </c>
      <c r="G17" s="391">
        <f t="shared" si="2"/>
        <v>0</v>
      </c>
      <c r="H17" s="391">
        <f t="shared" si="2"/>
        <v>-1400</v>
      </c>
      <c r="I17" s="391">
        <f t="shared" si="2"/>
        <v>51715</v>
      </c>
      <c r="J17" s="391">
        <f t="shared" si="2"/>
        <v>0</v>
      </c>
      <c r="K17" s="391">
        <f t="shared" si="2"/>
        <v>0</v>
      </c>
      <c r="L17" s="322">
        <f t="shared" si="1"/>
        <v>75796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32123</v>
      </c>
      <c r="J18" s="322">
        <f>+'1-Баланс'!G33</f>
        <v>0</v>
      </c>
      <c r="K18" s="323"/>
      <c r="L18" s="322">
        <f t="shared" si="1"/>
        <v>32123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-28233</v>
      </c>
      <c r="J19" s="90">
        <f>J20+J21</f>
        <v>0</v>
      </c>
      <c r="K19" s="90">
        <f t="shared" si="3"/>
        <v>0</v>
      </c>
      <c r="L19" s="322">
        <f t="shared" si="1"/>
        <v>-28233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-28233</v>
      </c>
      <c r="J20" s="237"/>
      <c r="K20" s="237"/>
      <c r="L20" s="322">
        <f>SUM(C20:K20)</f>
        <v>-28233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-124</v>
      </c>
      <c r="I30" s="237"/>
      <c r="J30" s="237"/>
      <c r="K30" s="237"/>
      <c r="L30" s="322">
        <f t="shared" si="1"/>
        <v>-124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5378</v>
      </c>
      <c r="D31" s="391">
        <f aca="true" t="shared" si="6" ref="D31:M31">D19+D22+D23+D26+D30+D29+D17+D18</f>
        <v>19565</v>
      </c>
      <c r="E31" s="391">
        <f t="shared" si="6"/>
        <v>0</v>
      </c>
      <c r="F31" s="391">
        <f t="shared" si="6"/>
        <v>538</v>
      </c>
      <c r="G31" s="391">
        <f t="shared" si="6"/>
        <v>0</v>
      </c>
      <c r="H31" s="391">
        <f t="shared" si="6"/>
        <v>-1524</v>
      </c>
      <c r="I31" s="391">
        <f t="shared" si="6"/>
        <v>55605</v>
      </c>
      <c r="J31" s="391">
        <f t="shared" si="6"/>
        <v>0</v>
      </c>
      <c r="K31" s="391">
        <f t="shared" si="6"/>
        <v>0</v>
      </c>
      <c r="L31" s="322">
        <f t="shared" si="1"/>
        <v>79562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-1524</v>
      </c>
      <c r="I34" s="325">
        <f t="shared" si="7"/>
        <v>55605</v>
      </c>
      <c r="J34" s="325">
        <f t="shared" si="7"/>
        <v>0</v>
      </c>
      <c r="K34" s="325">
        <f t="shared" si="7"/>
        <v>0</v>
      </c>
      <c r="L34" s="389">
        <f t="shared" si="1"/>
        <v>79562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9">
        <f>pdeReportingDate</f>
        <v>44599</v>
      </c>
      <c r="C38" s="439"/>
      <c r="D38" s="439"/>
      <c r="E38" s="439"/>
      <c r="F38" s="439"/>
      <c r="G38" s="439"/>
      <c r="H38" s="439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40" t="str">
        <f>authorName</f>
        <v>Стефка Левиджова</v>
      </c>
      <c r="C40" s="440"/>
      <c r="D40" s="440"/>
      <c r="E40" s="440"/>
      <c r="F40" s="440"/>
      <c r="G40" s="440"/>
      <c r="H40" s="440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1"/>
      <c r="C42" s="441"/>
      <c r="D42" s="441"/>
      <c r="E42" s="441"/>
      <c r="F42" s="441"/>
      <c r="G42" s="441"/>
      <c r="H42" s="441"/>
      <c r="M42" s="91"/>
    </row>
    <row r="43" spans="1:13" ht="15.75">
      <c r="A43" s="432"/>
      <c r="B43" s="438" t="s">
        <v>640</v>
      </c>
      <c r="C43" s="438"/>
      <c r="D43" s="438"/>
      <c r="E43" s="438"/>
      <c r="F43" s="312"/>
      <c r="G43" s="37"/>
      <c r="H43" s="35"/>
      <c r="M43" s="91"/>
    </row>
    <row r="44" spans="1:13" ht="15.75">
      <c r="A44" s="432"/>
      <c r="B44" s="438" t="s">
        <v>640</v>
      </c>
      <c r="C44" s="438"/>
      <c r="D44" s="438"/>
      <c r="E44" s="438"/>
      <c r="F44" s="312"/>
      <c r="G44" s="37"/>
      <c r="H44" s="35"/>
      <c r="M44" s="91"/>
    </row>
    <row r="45" spans="1:13" ht="15.75">
      <c r="A45" s="432"/>
      <c r="B45" s="438" t="s">
        <v>640</v>
      </c>
      <c r="C45" s="438"/>
      <c r="D45" s="438"/>
      <c r="E45" s="438"/>
      <c r="F45" s="312"/>
      <c r="G45" s="37"/>
      <c r="H45" s="35"/>
      <c r="M45" s="91"/>
    </row>
    <row r="46" spans="1:13" ht="15.75">
      <c r="A46" s="432"/>
      <c r="B46" s="438" t="s">
        <v>640</v>
      </c>
      <c r="C46" s="438"/>
      <c r="D46" s="438"/>
      <c r="E46" s="438"/>
      <c r="F46" s="312"/>
      <c r="G46" s="37"/>
      <c r="H46" s="35"/>
      <c r="M46" s="91"/>
    </row>
    <row r="47" spans="1:13" ht="15.75">
      <c r="A47" s="432"/>
      <c r="B47" s="438"/>
      <c r="C47" s="438"/>
      <c r="D47" s="438"/>
      <c r="E47" s="438"/>
      <c r="F47" s="312"/>
      <c r="G47" s="37"/>
      <c r="H47" s="35"/>
      <c r="M47" s="91"/>
    </row>
    <row r="48" spans="1:13" ht="15.75">
      <c r="A48" s="432"/>
      <c r="B48" s="438"/>
      <c r="C48" s="438"/>
      <c r="D48" s="438"/>
      <c r="E48" s="438"/>
      <c r="F48" s="312"/>
      <c r="G48" s="37"/>
      <c r="H48" s="35"/>
      <c r="M48" s="91"/>
    </row>
    <row r="49" spans="1:13" ht="15.75">
      <c r="A49" s="432"/>
      <c r="B49" s="438"/>
      <c r="C49" s="438"/>
      <c r="D49" s="438"/>
      <c r="E49" s="438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"СПИДИ"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31.12.2021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227204</v>
      </c>
      <c r="D6" s="413">
        <f aca="true" t="shared" si="0" ref="D6:D15">C6-E6</f>
        <v>0</v>
      </c>
      <c r="E6" s="412">
        <f>'1-Баланс'!G95</f>
        <v>227204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79562</v>
      </c>
      <c r="D7" s="413">
        <f t="shared" si="0"/>
        <v>74184</v>
      </c>
      <c r="E7" s="412">
        <f>'1-Баланс'!G18</f>
        <v>5378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32123</v>
      </c>
      <c r="D8" s="413">
        <f t="shared" si="0"/>
        <v>0</v>
      </c>
      <c r="E8" s="412">
        <f>ABS('2-Отчет за доходите'!C44)-ABS('2-Отчет за доходите'!G44)</f>
        <v>32123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37002</v>
      </c>
      <c r="D9" s="413">
        <f t="shared" si="0"/>
        <v>0</v>
      </c>
      <c r="E9" s="412">
        <f>'3-Отчет за паричния поток'!C45</f>
        <v>37002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41429</v>
      </c>
      <c r="D10" s="413">
        <f t="shared" si="0"/>
        <v>0</v>
      </c>
      <c r="E10" s="412">
        <f>'3-Отчет за паричния поток'!C46</f>
        <v>41429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79562</v>
      </c>
      <c r="D11" s="413">
        <f t="shared" si="0"/>
        <v>0</v>
      </c>
      <c r="E11" s="412">
        <f>'4-Отчет за собствения капитал'!L34</f>
        <v>79562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0.09464225211024851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0.40374802041175434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0.2175735901708186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0.14138395450784316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1.1229239727387017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0.9870372647890788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0.977788709875784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0.5095191243389497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0.5095191243389497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2.336812464284977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1.493877748631186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0.454658861913444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1.8556848746889218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0.6498213059629232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39347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0.4945451346120007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0.19466729519909257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2.234528476079488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44561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"Спиди" АД</v>
      </c>
      <c r="B4" s="81" t="str">
        <f t="shared" si="1"/>
        <v>131371780</v>
      </c>
      <c r="C4" s="319">
        <f t="shared" si="2"/>
        <v>44561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58160</v>
      </c>
    </row>
    <row r="5" spans="1:8" ht="15.75">
      <c r="A5" s="81" t="str">
        <f t="shared" si="0"/>
        <v>"Спиди" АД</v>
      </c>
      <c r="B5" s="81" t="str">
        <f t="shared" si="1"/>
        <v>131371780</v>
      </c>
      <c r="C5" s="319">
        <f t="shared" si="2"/>
        <v>44561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10298</v>
      </c>
    </row>
    <row r="6" spans="1:8" ht="15.75">
      <c r="A6" s="81" t="str">
        <f t="shared" si="0"/>
        <v>"Спиди" АД</v>
      </c>
      <c r="B6" s="81" t="str">
        <f t="shared" si="1"/>
        <v>131371780</v>
      </c>
      <c r="C6" s="319">
        <f t="shared" si="2"/>
        <v>44561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"Спиди" АД</v>
      </c>
      <c r="B7" s="81" t="str">
        <f t="shared" si="1"/>
        <v>131371780</v>
      </c>
      <c r="C7" s="319">
        <f t="shared" si="2"/>
        <v>44561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29291</v>
      </c>
    </row>
    <row r="8" spans="1:8" ht="15.75">
      <c r="A8" s="81" t="str">
        <f t="shared" si="0"/>
        <v>"Спиди" АД</v>
      </c>
      <c r="B8" s="81" t="str">
        <f t="shared" si="1"/>
        <v>131371780</v>
      </c>
      <c r="C8" s="319">
        <f t="shared" si="2"/>
        <v>44561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"Спиди" АД</v>
      </c>
      <c r="B9" s="81" t="str">
        <f t="shared" si="1"/>
        <v>131371780</v>
      </c>
      <c r="C9" s="319">
        <f t="shared" si="2"/>
        <v>44561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44561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11749</v>
      </c>
    </row>
    <row r="11" spans="1:8" ht="15.7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44561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109498</v>
      </c>
    </row>
    <row r="12" spans="1:8" ht="15.7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44561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44561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44561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10852</v>
      </c>
    </row>
    <row r="15" spans="1:8" ht="15.7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44561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5640</v>
      </c>
    </row>
    <row r="16" spans="1:8" ht="15.7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44561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44561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18505</v>
      </c>
    </row>
    <row r="18" spans="1:8" ht="15.7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44561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34997</v>
      </c>
    </row>
    <row r="19" spans="1:8" ht="15.7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44561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44561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44561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44561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44561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44561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44561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44561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44561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44561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44561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44561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44561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44561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44561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44561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44561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44561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44561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1939</v>
      </c>
    </row>
    <row r="38" spans="1:8" ht="15.7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44561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1939</v>
      </c>
    </row>
    <row r="39" spans="1:8" ht="15.7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44561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44561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514</v>
      </c>
    </row>
    <row r="41" spans="1:8" ht="15.7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44561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146948</v>
      </c>
    </row>
    <row r="42" spans="1:8" ht="15.7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44561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752</v>
      </c>
    </row>
    <row r="43" spans="1:8" ht="15.7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44561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44561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44561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44561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44561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44561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752</v>
      </c>
    </row>
    <row r="49" spans="1:8" ht="15.7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44561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202</v>
      </c>
    </row>
    <row r="50" spans="1:8" ht="15.7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44561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34021</v>
      </c>
    </row>
    <row r="51" spans="1:8" ht="15.7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44561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44561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44561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44561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720</v>
      </c>
    </row>
    <row r="55" spans="1:8" ht="15.7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44561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44561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3132</v>
      </c>
    </row>
    <row r="57" spans="1:8" ht="15.7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44561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38075</v>
      </c>
    </row>
    <row r="58" spans="1:8" ht="15.7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44561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44561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44561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44561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44561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44561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44561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44561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170</v>
      </c>
    </row>
    <row r="66" spans="1:8" ht="15.7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44561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41259</v>
      </c>
    </row>
    <row r="67" spans="1:8" ht="15.7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44561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44561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44561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41429</v>
      </c>
    </row>
    <row r="70" spans="1:8" ht="15.7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44561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44561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80256</v>
      </c>
    </row>
    <row r="72" spans="1:8" ht="15.7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44561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227204</v>
      </c>
    </row>
    <row r="73" spans="1:8" ht="15.7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44561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.7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44561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.7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44561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44561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44561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44561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44561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.7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44561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.7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44561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44561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-986</v>
      </c>
    </row>
    <row r="83" spans="1:8" ht="15.7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44561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.7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44561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44561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-1524</v>
      </c>
    </row>
    <row r="86" spans="1:8" ht="15.7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44561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18579</v>
      </c>
    </row>
    <row r="87" spans="1:8" ht="15.7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44561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23482</v>
      </c>
    </row>
    <row r="88" spans="1:8" ht="15.7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44561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23482</v>
      </c>
    </row>
    <row r="89" spans="1:8" ht="15.7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44561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44561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44561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32123</v>
      </c>
    </row>
    <row r="92" spans="1:8" ht="15.7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44561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44561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55605</v>
      </c>
    </row>
    <row r="94" spans="1:8" ht="15.7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44561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79562</v>
      </c>
    </row>
    <row r="95" spans="1:8" ht="15.7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44561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44561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44561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64515</v>
      </c>
    </row>
    <row r="98" spans="1:8" ht="15.7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44561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44561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44561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44561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244</v>
      </c>
    </row>
    <row r="102" spans="1:8" ht="15.7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44561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64759</v>
      </c>
    </row>
    <row r="103" spans="1:8" ht="15.7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44561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44561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44561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1573</v>
      </c>
    </row>
    <row r="106" spans="1:8" ht="15.7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44561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44561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66332</v>
      </c>
    </row>
    <row r="108" spans="1:8" ht="15.7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44561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20481</v>
      </c>
    </row>
    <row r="109" spans="1:8" ht="15.7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44561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44561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39498</v>
      </c>
    </row>
    <row r="111" spans="1:8" ht="15.7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44561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176</v>
      </c>
    </row>
    <row r="112" spans="1:8" ht="15.7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44561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44561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20178</v>
      </c>
    </row>
    <row r="114" spans="1:8" ht="15.7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44561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44561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11520</v>
      </c>
    </row>
    <row r="116" spans="1:8" ht="15.7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44561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3196</v>
      </c>
    </row>
    <row r="117" spans="1:8" ht="15.7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44561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4428</v>
      </c>
    </row>
    <row r="118" spans="1:8" ht="15.7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44561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21315</v>
      </c>
    </row>
    <row r="119" spans="1:8" ht="15.7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44561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44561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81294</v>
      </c>
    </row>
    <row r="121" spans="1:8" ht="15.7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44561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44561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44561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16</v>
      </c>
    </row>
    <row r="124" spans="1:8" ht="15.7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44561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81310</v>
      </c>
    </row>
    <row r="125" spans="1:8" ht="15.7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44561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227204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44561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15207</v>
      </c>
    </row>
    <row r="128" spans="1:8" ht="15.7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44561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175141</v>
      </c>
    </row>
    <row r="129" spans="1:8" ht="15.7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44561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26726</v>
      </c>
    </row>
    <row r="130" spans="1:8" ht="15.7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44561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62132</v>
      </c>
    </row>
    <row r="131" spans="1:8" ht="15.7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44561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14498</v>
      </c>
    </row>
    <row r="132" spans="1:8" ht="15.7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44561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44561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44561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5330</v>
      </c>
    </row>
    <row r="135" spans="1:8" ht="15.7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44561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44561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44561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299034</v>
      </c>
    </row>
    <row r="138" spans="1:8" ht="15.7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44561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2192</v>
      </c>
    </row>
    <row r="139" spans="1:8" ht="15.7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44561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44561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44561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1034</v>
      </c>
    </row>
    <row r="142" spans="1:8" ht="15.7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44561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3226</v>
      </c>
    </row>
    <row r="143" spans="1:8" ht="15.7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44561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302260</v>
      </c>
    </row>
    <row r="144" spans="1:8" ht="15.7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44561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37155</v>
      </c>
    </row>
    <row r="145" spans="1:8" ht="15.7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44561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44561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44561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302260</v>
      </c>
    </row>
    <row r="148" spans="1:8" ht="15.7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44561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37155</v>
      </c>
    </row>
    <row r="149" spans="1:8" ht="15.7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44561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5032</v>
      </c>
    </row>
    <row r="150" spans="1:8" ht="15.7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44561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5032</v>
      </c>
    </row>
    <row r="151" spans="1:8" ht="15.7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44561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44561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44561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32123</v>
      </c>
    </row>
    <row r="154" spans="1:8" ht="15.7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44561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44561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32123</v>
      </c>
    </row>
    <row r="156" spans="1:8" ht="15.7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44561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339415</v>
      </c>
    </row>
    <row r="157" spans="1:8" ht="15.7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44561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44561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44561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332271</v>
      </c>
    </row>
    <row r="160" spans="1:8" ht="15.7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44561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7144</v>
      </c>
    </row>
    <row r="161" spans="1:8" ht="15.7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44561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339415</v>
      </c>
    </row>
    <row r="162" spans="1:8" ht="15.7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44561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44561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44561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44561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44561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44561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44561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44561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44561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339415</v>
      </c>
    </row>
    <row r="171" spans="1:8" ht="15.7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44561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44561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44561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44561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339415</v>
      </c>
    </row>
    <row r="175" spans="1:8" ht="15.7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44561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44561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44561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44561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44561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339415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44561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389207</v>
      </c>
    </row>
    <row r="182" spans="1:8" ht="15.7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44561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-247616</v>
      </c>
    </row>
    <row r="183" spans="1:8" ht="15.7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44561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44561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-65648</v>
      </c>
    </row>
    <row r="185" spans="1:8" ht="15.7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44561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-19898</v>
      </c>
    </row>
    <row r="186" spans="1:8" ht="15.7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44561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-4681</v>
      </c>
    </row>
    <row r="187" spans="1:8" ht="15.7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44561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44561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44561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-142</v>
      </c>
    </row>
    <row r="190" spans="1:8" ht="15.7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44561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12035</v>
      </c>
    </row>
    <row r="191" spans="1:8" ht="15.7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44561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63257</v>
      </c>
    </row>
    <row r="192" spans="1:8" ht="15.7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44561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-12080</v>
      </c>
    </row>
    <row r="193" spans="1:8" ht="15.7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44561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3920</v>
      </c>
    </row>
    <row r="194" spans="1:8" ht="15.7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44561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44561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44561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44561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-4337</v>
      </c>
    </row>
    <row r="198" spans="1:8" ht="15.7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44561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44561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44561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44561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44561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-12497</v>
      </c>
    </row>
    <row r="203" spans="1:8" ht="15.7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44561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44561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44561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44561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-803</v>
      </c>
    </row>
    <row r="207" spans="1:8" ht="15.7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44561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-16978</v>
      </c>
    </row>
    <row r="208" spans="1:8" ht="15.7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44561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-419</v>
      </c>
    </row>
    <row r="209" spans="1:8" ht="15.7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44561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-28133</v>
      </c>
    </row>
    <row r="210" spans="1:8" ht="15.7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44561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44561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-46333</v>
      </c>
    </row>
    <row r="212" spans="1:8" ht="15.7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44561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4427</v>
      </c>
    </row>
    <row r="213" spans="1:8" ht="15.7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44561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37002</v>
      </c>
    </row>
    <row r="214" spans="1:8" ht="15.7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44561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41429</v>
      </c>
    </row>
    <row r="215" spans="1:8" ht="15.7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44561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44561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44561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.7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44561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44561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44561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44561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.7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44561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44561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44561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44561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44561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44561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44561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44561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44561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44561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44561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44561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44561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44561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.7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44561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44561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44561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.7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44561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.7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44561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44561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44561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44561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.7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44561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44561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44561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44561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44561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44561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44561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44561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44561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44561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44561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44561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44561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44561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.7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44561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44561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44561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.7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44561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44561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44561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44561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44561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44561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44561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44561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44561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44561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44561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44561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44561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44561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44561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44561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44561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44561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44561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44561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44561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44561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44561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.7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44561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44561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44561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44561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.7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44561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44561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44561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44561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44561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44561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44561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44561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44561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44561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44561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44561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44561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44561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.7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44561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44561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44561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.7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44561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44561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44561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44561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44561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44561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44561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44561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44561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44561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44561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44561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44561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44561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44561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44561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44561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44561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44561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44561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44561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44561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44561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-1400</v>
      </c>
    </row>
    <row r="329" spans="1:8" ht="15.7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44561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44561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44561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44561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-1400</v>
      </c>
    </row>
    <row r="333" spans="1:8" ht="15.7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44561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44561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44561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44561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44561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44561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44561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44561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44561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44561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44561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44561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44561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-124</v>
      </c>
    </row>
    <row r="346" spans="1:8" ht="15.7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44561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-1524</v>
      </c>
    </row>
    <row r="347" spans="1:8" ht="15.7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44561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44561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44561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-1524</v>
      </c>
    </row>
    <row r="350" spans="1:8" ht="15.7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44561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51715</v>
      </c>
    </row>
    <row r="351" spans="1:8" ht="15.7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44561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44561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44561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44561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51715</v>
      </c>
    </row>
    <row r="355" spans="1:8" ht="15.7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44561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32123</v>
      </c>
    </row>
    <row r="356" spans="1:8" ht="15.7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44561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-28233</v>
      </c>
    </row>
    <row r="357" spans="1:8" ht="15.7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44561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-28233</v>
      </c>
    </row>
    <row r="358" spans="1:8" ht="15.7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44561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44561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44561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44561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44561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44561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44561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44561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44561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44561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44561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55605</v>
      </c>
    </row>
    <row r="369" spans="1:8" ht="15.7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44561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44561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44561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55605</v>
      </c>
    </row>
    <row r="372" spans="1:8" ht="15.7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44561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44561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44561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44561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44561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44561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44561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44561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44561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44561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44561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44561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44561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44561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44561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44561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44561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44561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44561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44561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44561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44561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44561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44561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44561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44561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44561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44561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44561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44561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44561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44561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44561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44561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44561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44561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44561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44561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44561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44561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44561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44561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44561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44561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44561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75796</v>
      </c>
    </row>
    <row r="417" spans="1:8" ht="15.7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44561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44561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44561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44561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75796</v>
      </c>
    </row>
    <row r="421" spans="1:8" ht="15.7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44561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32123</v>
      </c>
    </row>
    <row r="422" spans="1:8" ht="15.7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44561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-28233</v>
      </c>
    </row>
    <row r="423" spans="1:8" ht="15.7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44561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-28233</v>
      </c>
    </row>
    <row r="424" spans="1:8" ht="15.7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44561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44561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44561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44561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44561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44561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44561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44561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44561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44561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-124</v>
      </c>
    </row>
    <row r="434" spans="1:8" ht="15.7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44561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79562</v>
      </c>
    </row>
    <row r="435" spans="1:8" ht="15.7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44561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44561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44561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79562</v>
      </c>
    </row>
    <row r="438" spans="1:8" ht="15.7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44561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44561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44561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44561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44561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44561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44561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44561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44561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44561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44561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44561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44561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44561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44561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44561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44561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44561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44561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44561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44561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44561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2022-02-14T15:12:27Z</cp:lastPrinted>
  <dcterms:created xsi:type="dcterms:W3CDTF">2006-09-16T00:00:00Z</dcterms:created>
  <dcterms:modified xsi:type="dcterms:W3CDTF">2022-02-14T15:22:15Z</dcterms:modified>
  <cp:category/>
  <cp:version/>
  <cp:contentType/>
  <cp:contentStatus/>
</cp:coreProperties>
</file>