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_xlfn.ANCHORARRAY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<sst xmlns="http://schemas.openxmlformats.org/spreadsheetml/2006/main" count="1867" uniqueCount="663">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</sst>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5" sqref="B15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45291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45331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Стефка Левиджова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45291</v>
      </c>
    </row>
    <row r="11" spans="1:2" ht="15.75">
      <c r="A11" s="7" t="s">
        <v>638</v>
      </c>
      <c r="B11" s="316">
        <v>45331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 t="s">
        <v>659</v>
      </c>
    </row>
    <row r="25" spans="1:2" ht="15.75">
      <c r="A25" s="7" t="s">
        <v>587</v>
      </c>
      <c r="B25" s="427" t="s">
        <v>660</v>
      </c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 t="s">
        <v>662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29" sqref="G29:G3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9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.75">
      <c r="A13" s="66" t="s">
        <v>27</v>
      </c>
      <c r="B13" s="68" t="s">
        <v>28</v>
      </c>
      <c r="C13" s="119">
        <v>61267</v>
      </c>
      <c r="D13" s="119">
        <v>64796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.75">
      <c r="A14" s="66" t="s">
        <v>30</v>
      </c>
      <c r="B14" s="68" t="s">
        <v>31</v>
      </c>
      <c r="C14" s="119">
        <v>11885</v>
      </c>
      <c r="D14" s="119">
        <v>13025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34712</v>
      </c>
      <c r="D16" s="119">
        <v>28161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14536</v>
      </c>
      <c r="D19" s="119">
        <v>13097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122400</v>
      </c>
      <c r="D20" s="336">
        <f>SUM(D12:D19)</f>
        <v>119079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-975</v>
      </c>
      <c r="H22" s="352">
        <f>SUM(H23:H25)</f>
        <v>-1209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9">
        <v>538</v>
      </c>
    </row>
    <row r="24" spans="1:13" ht="15.75">
      <c r="A24" s="66" t="s">
        <v>67</v>
      </c>
      <c r="B24" s="68" t="s">
        <v>68</v>
      </c>
      <c r="C24" s="119">
        <v>7006</v>
      </c>
      <c r="D24" s="119">
        <v>8814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f>5082+97</f>
        <v>5179</v>
      </c>
      <c r="D25" s="119">
        <v>4400</v>
      </c>
      <c r="E25" s="66" t="s">
        <v>73</v>
      </c>
      <c r="F25" s="69" t="s">
        <v>74</v>
      </c>
      <c r="G25" s="119">
        <v>-1513</v>
      </c>
      <c r="H25" s="119">
        <v>-1747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18590</v>
      </c>
      <c r="H26" s="336">
        <f>H20+H21+H22</f>
        <v>18356</v>
      </c>
      <c r="M26" s="74"/>
    </row>
    <row r="27" spans="1:8" ht="15.75">
      <c r="A27" s="66" t="s">
        <v>79</v>
      </c>
      <c r="B27" s="68" t="s">
        <v>80</v>
      </c>
      <c r="C27" s="119">
        <v>18399</v>
      </c>
      <c r="D27" s="119">
        <v>18399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30584</v>
      </c>
      <c r="D28" s="336">
        <f>SUM(D24:D27)</f>
        <v>31613</v>
      </c>
      <c r="E28" s="124" t="s">
        <v>84</v>
      </c>
      <c r="F28" s="69" t="s">
        <v>85</v>
      </c>
      <c r="G28" s="333">
        <f>SUM(G29:G31)</f>
        <v>42686</v>
      </c>
      <c r="H28" s="334">
        <f>SUM(H29:H31)</f>
        <v>36154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42686</v>
      </c>
      <c r="H29" s="119">
        <v>36154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41643</v>
      </c>
      <c r="H32" s="119">
        <v>34698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84329</v>
      </c>
      <c r="H34" s="336">
        <f>H28+H32+H33</f>
        <v>70852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108297</v>
      </c>
      <c r="H37" s="338">
        <f>H26+H18+H34</f>
        <v>94586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66208</v>
      </c>
      <c r="H45" s="119">
        <v>69333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1164</v>
      </c>
      <c r="H49" s="119">
        <v>1552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67372</v>
      </c>
      <c r="H50" s="334">
        <f>SUM(H44:H49)</f>
        <v>70885</v>
      </c>
    </row>
    <row r="51" spans="1:8" ht="15.75">
      <c r="A51" s="66" t="s">
        <v>79</v>
      </c>
      <c r="B51" s="68" t="s">
        <v>155</v>
      </c>
      <c r="C51" s="119">
        <v>1085</v>
      </c>
      <c r="D51" s="118">
        <v>2216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1085</v>
      </c>
      <c r="D52" s="336">
        <f>SUM(D48:D51)</f>
        <v>2216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902</v>
      </c>
      <c r="H54" s="118">
        <v>902</v>
      </c>
    </row>
    <row r="55" spans="1:8" ht="15.75">
      <c r="A55" s="76" t="s">
        <v>166</v>
      </c>
      <c r="B55" s="72" t="s">
        <v>167</v>
      </c>
      <c r="C55" s="246">
        <v>780</v>
      </c>
      <c r="D55" s="247">
        <v>780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154849</v>
      </c>
      <c r="D56" s="340">
        <f>D20+D21+D22+D28+D33+D46+D52+D54+D55</f>
        <v>153688</v>
      </c>
      <c r="E56" s="76" t="s">
        <v>529</v>
      </c>
      <c r="F56" s="75" t="s">
        <v>172</v>
      </c>
      <c r="G56" s="337">
        <f>G50+G52+G53+G54+G55</f>
        <v>68274</v>
      </c>
      <c r="H56" s="338">
        <f>H50+H52+H53+H54+H55</f>
        <v>71787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877</v>
      </c>
      <c r="D59" s="118">
        <v>2033</v>
      </c>
      <c r="E59" s="123" t="s">
        <v>180</v>
      </c>
      <c r="F59" s="254" t="s">
        <v>181</v>
      </c>
      <c r="G59" s="119">
        <v>24846</v>
      </c>
      <c r="H59" s="118">
        <v>24599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53258</v>
      </c>
      <c r="H61" s="334">
        <f>SUM(H62:H68)</f>
        <v>44631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606</v>
      </c>
      <c r="H62" s="119">
        <v>354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35150</v>
      </c>
      <c r="H64" s="119">
        <v>30157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877</v>
      </c>
      <c r="D65" s="336">
        <f>SUM(D59:D64)</f>
        <v>2033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10880</v>
      </c>
      <c r="H66" s="119">
        <v>8186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3029</v>
      </c>
      <c r="H67" s="119">
        <v>2505</v>
      </c>
    </row>
    <row r="68" spans="1:8" ht="15.75">
      <c r="A68" s="66" t="s">
        <v>206</v>
      </c>
      <c r="B68" s="68" t="s">
        <v>207</v>
      </c>
      <c r="C68" s="119">
        <v>17826</v>
      </c>
      <c r="D68" s="119">
        <v>932</v>
      </c>
      <c r="E68" s="66" t="s">
        <v>212</v>
      </c>
      <c r="F68" s="69" t="s">
        <v>213</v>
      </c>
      <c r="G68" s="119">
        <v>3593</v>
      </c>
      <c r="H68" s="119">
        <v>3429</v>
      </c>
    </row>
    <row r="69" spans="1:8" ht="15.75">
      <c r="A69" s="66" t="s">
        <v>210</v>
      </c>
      <c r="B69" s="68" t="s">
        <v>211</v>
      </c>
      <c r="C69" s="119">
        <v>51057</v>
      </c>
      <c r="D69" s="119">
        <v>38459</v>
      </c>
      <c r="E69" s="123" t="s">
        <v>79</v>
      </c>
      <c r="F69" s="69" t="s">
        <v>216</v>
      </c>
      <c r="G69" s="119">
        <v>23033</v>
      </c>
      <c r="H69" s="119">
        <v>18303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101137</v>
      </c>
      <c r="H71" s="336">
        <f>H59+H60+H61+H69+H70</f>
        <v>87533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829</v>
      </c>
      <c r="D73" s="119">
        <v>746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4025</v>
      </c>
      <c r="D75" s="119">
        <v>2993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73737</v>
      </c>
      <c r="D76" s="336">
        <f>SUM(D68:D75)</f>
        <v>43130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101137</v>
      </c>
      <c r="H79" s="338">
        <f>H71+H73+H75+H77</f>
        <v>87533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166</v>
      </c>
      <c r="D88" s="119">
        <v>65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48079</v>
      </c>
      <c r="D89" s="119">
        <v>54990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48245</v>
      </c>
      <c r="D92" s="336">
        <f>SUM(D88:D91)</f>
        <v>55055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122859</v>
      </c>
      <c r="D94" s="340">
        <f>D65+D76+D85+D92+D93</f>
        <v>100218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277708</v>
      </c>
      <c r="D95" s="342">
        <f>D94+D56</f>
        <v>253906</v>
      </c>
      <c r="E95" s="150" t="s">
        <v>605</v>
      </c>
      <c r="F95" s="257" t="s">
        <v>268</v>
      </c>
      <c r="G95" s="341">
        <f>G37+G40+G56+G79</f>
        <v>277708</v>
      </c>
      <c r="H95" s="342">
        <f>H37+H40+H56+H79</f>
        <v>253906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45331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Стефка Левиджова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31">
      <selection activeCell="C14" sqref="C1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20020</v>
      </c>
      <c r="D12" s="237">
        <v>19424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241067</v>
      </c>
      <c r="D13" s="237">
        <v>213988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35661</v>
      </c>
      <c r="D14" s="237">
        <v>31624</v>
      </c>
      <c r="E14" s="166" t="s">
        <v>285</v>
      </c>
      <c r="F14" s="161" t="s">
        <v>286</v>
      </c>
      <c r="G14" s="237">
        <v>446364</v>
      </c>
      <c r="H14" s="237">
        <v>386477</v>
      </c>
    </row>
    <row r="15" spans="1:8" ht="15.75">
      <c r="A15" s="116" t="s">
        <v>287</v>
      </c>
      <c r="B15" s="112" t="s">
        <v>288</v>
      </c>
      <c r="C15" s="237">
        <v>82043</v>
      </c>
      <c r="D15" s="237">
        <v>66747</v>
      </c>
      <c r="E15" s="166" t="s">
        <v>79</v>
      </c>
      <c r="F15" s="161" t="s">
        <v>289</v>
      </c>
      <c r="G15" s="237">
        <v>8577</v>
      </c>
      <c r="H15" s="237">
        <v>9581</v>
      </c>
    </row>
    <row r="16" spans="1:8" ht="15.75">
      <c r="A16" s="116" t="s">
        <v>290</v>
      </c>
      <c r="B16" s="112" t="s">
        <v>291</v>
      </c>
      <c r="C16" s="237">
        <v>17722</v>
      </c>
      <c r="D16" s="237">
        <v>16192</v>
      </c>
      <c r="E16" s="157" t="s">
        <v>52</v>
      </c>
      <c r="F16" s="185" t="s">
        <v>292</v>
      </c>
      <c r="G16" s="366">
        <f>SUM(G12:G15)</f>
        <v>454941</v>
      </c>
      <c r="H16" s="367">
        <f>SUM(H12:H15)</f>
        <v>396058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8442</v>
      </c>
      <c r="D19" s="237">
        <v>6911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404955</v>
      </c>
      <c r="D22" s="367">
        <f>SUM(D12:D18)+D19</f>
        <v>354886</v>
      </c>
      <c r="E22" s="116" t="s">
        <v>309</v>
      </c>
      <c r="F22" s="158" t="s">
        <v>310</v>
      </c>
      <c r="G22" s="237">
        <v>370</v>
      </c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3338</v>
      </c>
      <c r="D25" s="237">
        <v>2324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7"/>
      <c r="E27" s="157" t="s">
        <v>104</v>
      </c>
      <c r="F27" s="159" t="s">
        <v>326</v>
      </c>
      <c r="G27" s="366">
        <f>SUM(G22:G26)</f>
        <v>370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7">
        <v>51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3338</v>
      </c>
      <c r="D29" s="367">
        <f>SUM(D25:D28)</f>
        <v>2375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408293</v>
      </c>
      <c r="D31" s="373">
        <f>D29+D22</f>
        <v>357261</v>
      </c>
      <c r="E31" s="172" t="s">
        <v>521</v>
      </c>
      <c r="F31" s="187" t="s">
        <v>331</v>
      </c>
      <c r="G31" s="174">
        <f>G16+G18+G27</f>
        <v>455311</v>
      </c>
      <c r="H31" s="175">
        <f>H16+H18+H27</f>
        <v>396058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47018</v>
      </c>
      <c r="D33" s="165">
        <f>IF((H31-D31)&gt;0,H31-D31,0)</f>
        <v>38797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408293</v>
      </c>
      <c r="D36" s="375">
        <f>D31-D34+D35</f>
        <v>357261</v>
      </c>
      <c r="E36" s="183" t="s">
        <v>346</v>
      </c>
      <c r="F36" s="177" t="s">
        <v>347</v>
      </c>
      <c r="G36" s="188">
        <f>G35-G34+G31</f>
        <v>455311</v>
      </c>
      <c r="H36" s="189">
        <f>H35-H34+H31</f>
        <v>396058</v>
      </c>
    </row>
    <row r="37" spans="1:8" ht="15.75">
      <c r="A37" s="182" t="s">
        <v>348</v>
      </c>
      <c r="B37" s="152" t="s">
        <v>349</v>
      </c>
      <c r="C37" s="372">
        <f>IF((G36-C36)&gt;0,G36-C36,0)</f>
        <v>47018</v>
      </c>
      <c r="D37" s="373">
        <f>IF((H36-D36)&gt;0,H36-D36,0)</f>
        <v>38797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5375</v>
      </c>
      <c r="D38" s="367">
        <f>D39+D40+D41</f>
        <v>4099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5375</v>
      </c>
      <c r="D39" s="238">
        <v>4099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41643</v>
      </c>
      <c r="D42" s="165">
        <f>+IF((H36-D36-D38)&gt;0,H36-D36-D38,0)</f>
        <v>34698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41643</v>
      </c>
      <c r="D44" s="189">
        <f>IF(H42=0,IF(D42-D43&gt;0,D42-D43+H43,0),IF(H42-H43&lt;0,H43-H42+D42,0))</f>
        <v>34698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455311</v>
      </c>
      <c r="D45" s="369">
        <f>D36+D38+D42</f>
        <v>396058</v>
      </c>
      <c r="E45" s="191" t="s">
        <v>373</v>
      </c>
      <c r="F45" s="193" t="s">
        <v>374</v>
      </c>
      <c r="G45" s="368">
        <f>G42+G36</f>
        <v>455311</v>
      </c>
      <c r="H45" s="369">
        <f>H42+H36</f>
        <v>396058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45331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Стефка Левиджова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3">
      <selection activeCell="C20" sqref="C2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493486</v>
      </c>
      <c r="D11" s="119">
        <v>445698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-310984</v>
      </c>
      <c r="D12" s="119">
        <v>-268654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-91810</v>
      </c>
      <c r="D14" s="119">
        <v>-81654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-18438</v>
      </c>
      <c r="D15" s="119">
        <v>-17149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-5004</v>
      </c>
      <c r="D16" s="119">
        <v>-4965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v>-93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-579</v>
      </c>
      <c r="D19" s="119">
        <v>-400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-961</v>
      </c>
      <c r="D20" s="119">
        <v>-1866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65710</v>
      </c>
      <c r="D21" s="397">
        <f>SUM(D11:D20)</f>
        <v>70917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-9838</v>
      </c>
      <c r="D23" s="119">
        <v>-12760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288</v>
      </c>
      <c r="D24" s="119">
        <v>2963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-25426</v>
      </c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9779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313</v>
      </c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-587</v>
      </c>
      <c r="D28" s="119">
        <v>-481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4395</v>
      </c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-21076</v>
      </c>
      <c r="D33" s="397">
        <f>SUM(D23:D32)</f>
        <v>-10278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>
        <v>-1344</v>
      </c>
      <c r="D38" s="119">
        <f>-1353-278</f>
        <v>-1631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-21852</v>
      </c>
      <c r="D39" s="119">
        <v>-25307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-56</v>
      </c>
      <c r="D40" s="119">
        <v>-14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-28192</v>
      </c>
      <c r="D41" s="119">
        <v>-21510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>
        <v>-106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-51444</v>
      </c>
      <c r="D43" s="399">
        <f>SUM(D35:D42)</f>
        <v>-48568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-6810</v>
      </c>
      <c r="D44" s="228">
        <f>D43+D33+D21</f>
        <v>12071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55055</v>
      </c>
      <c r="D45" s="230">
        <f>42844+140</f>
        <v>42984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48245</v>
      </c>
      <c r="D46" s="232">
        <f>D45+D44</f>
        <v>55055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45331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Стефка Левиджова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5" zoomScaleSheetLayoutView="85" zoomScalePageLayoutView="0" workbookViewId="0" topLeftCell="A15">
      <selection activeCell="I21" sqref="I2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-1747</v>
      </c>
      <c r="I13" s="322">
        <f>'1-Баланс'!H29+'1-Баланс'!H32</f>
        <v>70852</v>
      </c>
      <c r="J13" s="322">
        <f>'1-Баланс'!H30+'1-Баланс'!H33</f>
        <v>0</v>
      </c>
      <c r="K13" s="323"/>
      <c r="L13" s="322">
        <f>SUM(C13:K13)</f>
        <v>94586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5378</v>
      </c>
      <c r="D17" s="391">
        <f aca="true" t="shared" si="2" ref="D17:M17">D13+D14</f>
        <v>19565</v>
      </c>
      <c r="E17" s="391">
        <f t="shared" si="2"/>
        <v>0</v>
      </c>
      <c r="F17" s="391">
        <f t="shared" si="2"/>
        <v>538</v>
      </c>
      <c r="G17" s="391">
        <f t="shared" si="2"/>
        <v>0</v>
      </c>
      <c r="H17" s="391">
        <f t="shared" si="2"/>
        <v>-1747</v>
      </c>
      <c r="I17" s="391">
        <f t="shared" si="2"/>
        <v>70852</v>
      </c>
      <c r="J17" s="391">
        <f t="shared" si="2"/>
        <v>0</v>
      </c>
      <c r="K17" s="391">
        <f t="shared" si="2"/>
        <v>0</v>
      </c>
      <c r="L17" s="322">
        <f t="shared" si="1"/>
        <v>94586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41643</v>
      </c>
      <c r="J18" s="322">
        <f>+'1-Баланс'!G33</f>
        <v>0</v>
      </c>
      <c r="K18" s="323"/>
      <c r="L18" s="322">
        <f t="shared" si="1"/>
        <v>41643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-28233</v>
      </c>
      <c r="J19" s="90">
        <f>J20+J21</f>
        <v>0</v>
      </c>
      <c r="K19" s="90">
        <f t="shared" si="3"/>
        <v>0</v>
      </c>
      <c r="L19" s="322">
        <f t="shared" si="1"/>
        <v>-28233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-28233</v>
      </c>
      <c r="J20" s="237"/>
      <c r="K20" s="237"/>
      <c r="L20" s="322">
        <f>SUM(C20:K20)</f>
        <v>-28233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234</v>
      </c>
      <c r="I30" s="237">
        <v>67</v>
      </c>
      <c r="J30" s="237"/>
      <c r="K30" s="237"/>
      <c r="L30" s="322">
        <f t="shared" si="1"/>
        <v>301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5378</v>
      </c>
      <c r="D31" s="391">
        <f aca="true" t="shared" si="6" ref="D31:M31">D19+D22+D23+D26+D30+D29+D17+D18</f>
        <v>19565</v>
      </c>
      <c r="E31" s="391">
        <f t="shared" si="6"/>
        <v>0</v>
      </c>
      <c r="F31" s="391">
        <f t="shared" si="6"/>
        <v>538</v>
      </c>
      <c r="G31" s="391">
        <f t="shared" si="6"/>
        <v>0</v>
      </c>
      <c r="H31" s="391">
        <f t="shared" si="6"/>
        <v>-1513</v>
      </c>
      <c r="I31" s="391">
        <f t="shared" si="6"/>
        <v>84329</v>
      </c>
      <c r="J31" s="391">
        <f t="shared" si="6"/>
        <v>0</v>
      </c>
      <c r="K31" s="391">
        <f t="shared" si="6"/>
        <v>0</v>
      </c>
      <c r="L31" s="322">
        <f t="shared" si="1"/>
        <v>108297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-1513</v>
      </c>
      <c r="I34" s="325">
        <f t="shared" si="7"/>
        <v>84329</v>
      </c>
      <c r="J34" s="325">
        <f t="shared" si="7"/>
        <v>0</v>
      </c>
      <c r="K34" s="325">
        <f t="shared" si="7"/>
        <v>0</v>
      </c>
      <c r="L34" s="389">
        <f t="shared" si="1"/>
        <v>108297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45331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Стефка Левиджова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"СПИДИ"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31.12.2023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277708</v>
      </c>
      <c r="D6" s="413">
        <f aca="true" t="shared" si="0" ref="D6:D15">C6-E6</f>
        <v>0</v>
      </c>
      <c r="E6" s="412">
        <f>'1-Баланс'!G95</f>
        <v>277708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108297</v>
      </c>
      <c r="D7" s="413">
        <f t="shared" si="0"/>
        <v>102919</v>
      </c>
      <c r="E7" s="412">
        <f>'1-Баланс'!G18</f>
        <v>5378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41643</v>
      </c>
      <c r="D8" s="413">
        <f t="shared" si="0"/>
        <v>0</v>
      </c>
      <c r="E8" s="412">
        <f>ABS('2-Отчет за доходите'!C44)-ABS('2-Отчет за доходите'!G44)</f>
        <v>41643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55055</v>
      </c>
      <c r="D9" s="413">
        <f t="shared" si="0"/>
        <v>0</v>
      </c>
      <c r="E9" s="412">
        <f>'3-Отчет за паричния поток'!C45</f>
        <v>55055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48245</v>
      </c>
      <c r="D10" s="413">
        <f t="shared" si="0"/>
        <v>0</v>
      </c>
      <c r="E10" s="412">
        <f>'3-Отчет за паричния поток'!C46</f>
        <v>48245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108297</v>
      </c>
      <c r="D11" s="413">
        <f t="shared" si="0"/>
        <v>0</v>
      </c>
      <c r="E11" s="412">
        <f>'4-Отчет за собствения капитал'!L34</f>
        <v>108297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0.09153494628973867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0.3845258871436882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0.24581048456121504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0.14995246805997667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1.1151574971895184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1.2147779744307228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1.2061065683182217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0.4770262119699022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0.4770262119699022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2.956831165792501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1.6381991156178433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0.38666598705336663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1.5643184945104665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0.6100328402494707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50356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0.4649805627118018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0.18891922224589347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1.9695060278782102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"Спиди" АД</v>
      </c>
      <c r="B4" s="81" t="str">
        <f t="shared" si="1"/>
        <v>131371780</v>
      </c>
      <c r="C4" s="319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61267</v>
      </c>
    </row>
    <row r="5" spans="1:8" ht="15.75">
      <c r="A5" s="81" t="str">
        <f t="shared" si="0"/>
        <v>"Спиди" АД</v>
      </c>
      <c r="B5" s="81" t="str">
        <f t="shared" si="1"/>
        <v>131371780</v>
      </c>
      <c r="C5" s="319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11885</v>
      </c>
    </row>
    <row r="6" spans="1:8" ht="15.75">
      <c r="A6" s="81" t="str">
        <f t="shared" si="0"/>
        <v>"Спиди" АД</v>
      </c>
      <c r="B6" s="81" t="str">
        <f t="shared" si="1"/>
        <v>131371780</v>
      </c>
      <c r="C6" s="319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"Спиди" АД</v>
      </c>
      <c r="B7" s="81" t="str">
        <f t="shared" si="1"/>
        <v>131371780</v>
      </c>
      <c r="C7" s="319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34712</v>
      </c>
    </row>
    <row r="8" spans="1:8" ht="15.75">
      <c r="A8" s="81" t="str">
        <f t="shared" si="0"/>
        <v>"Спиди" АД</v>
      </c>
      <c r="B8" s="81" t="str">
        <f t="shared" si="1"/>
        <v>131371780</v>
      </c>
      <c r="C8" s="319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"Спиди" АД</v>
      </c>
      <c r="B9" s="81" t="str">
        <f t="shared" si="1"/>
        <v>131371780</v>
      </c>
      <c r="C9" s="319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14536</v>
      </c>
    </row>
    <row r="11" spans="1:8" ht="15.7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122400</v>
      </c>
    </row>
    <row r="12" spans="1:8" ht="15.7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7006</v>
      </c>
    </row>
    <row r="15" spans="1:8" ht="15.7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5179</v>
      </c>
    </row>
    <row r="16" spans="1:8" ht="15.7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18399</v>
      </c>
    </row>
    <row r="18" spans="1:8" ht="15.7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30584</v>
      </c>
    </row>
    <row r="19" spans="1:8" ht="15.7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1085</v>
      </c>
    </row>
    <row r="38" spans="1:8" ht="15.7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1085</v>
      </c>
    </row>
    <row r="39" spans="1:8" ht="15.7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780</v>
      </c>
    </row>
    <row r="41" spans="1:8" ht="15.7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154849</v>
      </c>
    </row>
    <row r="42" spans="1:8" ht="15.7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877</v>
      </c>
    </row>
    <row r="43" spans="1:8" ht="15.7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877</v>
      </c>
    </row>
    <row r="49" spans="1:8" ht="15.7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17826</v>
      </c>
    </row>
    <row r="50" spans="1:8" ht="15.7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51057</v>
      </c>
    </row>
    <row r="51" spans="1:8" ht="15.7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829</v>
      </c>
    </row>
    <row r="55" spans="1:8" ht="15.7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4025</v>
      </c>
    </row>
    <row r="57" spans="1:8" ht="15.7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73737</v>
      </c>
    </row>
    <row r="58" spans="1:8" ht="15.7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166</v>
      </c>
    </row>
    <row r="66" spans="1:8" ht="15.7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48079</v>
      </c>
    </row>
    <row r="67" spans="1:8" ht="15.7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48245</v>
      </c>
    </row>
    <row r="70" spans="1:8" ht="15.7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122859</v>
      </c>
    </row>
    <row r="72" spans="1:8" ht="15.7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277708</v>
      </c>
    </row>
    <row r="73" spans="1:8" ht="15.7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.7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.7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.7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.7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-975</v>
      </c>
    </row>
    <row r="83" spans="1:8" ht="15.7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.7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-1513</v>
      </c>
    </row>
    <row r="86" spans="1:8" ht="15.7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18590</v>
      </c>
    </row>
    <row r="87" spans="1:8" ht="15.7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42686</v>
      </c>
    </row>
    <row r="88" spans="1:8" ht="15.7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42686</v>
      </c>
    </row>
    <row r="89" spans="1:8" ht="15.7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41643</v>
      </c>
    </row>
    <row r="92" spans="1:8" ht="15.7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84329</v>
      </c>
    </row>
    <row r="94" spans="1:8" ht="15.7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108297</v>
      </c>
    </row>
    <row r="95" spans="1:8" ht="15.7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66208</v>
      </c>
    </row>
    <row r="98" spans="1:8" ht="15.7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1164</v>
      </c>
    </row>
    <row r="102" spans="1:8" ht="15.7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67372</v>
      </c>
    </row>
    <row r="103" spans="1:8" ht="15.7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902</v>
      </c>
    </row>
    <row r="106" spans="1:8" ht="15.7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68274</v>
      </c>
    </row>
    <row r="108" spans="1:8" ht="15.7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24846</v>
      </c>
    </row>
    <row r="109" spans="1:8" ht="15.7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53258</v>
      </c>
    </row>
    <row r="111" spans="1:8" ht="15.7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606</v>
      </c>
    </row>
    <row r="112" spans="1:8" ht="15.7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35150</v>
      </c>
    </row>
    <row r="114" spans="1:8" ht="15.7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10880</v>
      </c>
    </row>
    <row r="116" spans="1:8" ht="15.7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3029</v>
      </c>
    </row>
    <row r="117" spans="1:8" ht="15.7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3593</v>
      </c>
    </row>
    <row r="118" spans="1:8" ht="15.7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23033</v>
      </c>
    </row>
    <row r="119" spans="1:8" ht="15.7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101137</v>
      </c>
    </row>
    <row r="121" spans="1:8" ht="15.7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101137</v>
      </c>
    </row>
    <row r="125" spans="1:8" ht="15.7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277708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20020</v>
      </c>
    </row>
    <row r="128" spans="1:8" ht="15.7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241067</v>
      </c>
    </row>
    <row r="129" spans="1:8" ht="15.7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35661</v>
      </c>
    </row>
    <row r="130" spans="1:8" ht="15.7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82043</v>
      </c>
    </row>
    <row r="131" spans="1:8" ht="15.7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17722</v>
      </c>
    </row>
    <row r="132" spans="1:8" ht="15.7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8442</v>
      </c>
    </row>
    <row r="135" spans="1:8" ht="15.7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404955</v>
      </c>
    </row>
    <row r="138" spans="1:8" ht="15.7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3338</v>
      </c>
    </row>
    <row r="139" spans="1:8" ht="15.7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3338</v>
      </c>
    </row>
    <row r="143" spans="1:8" ht="15.7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408293</v>
      </c>
    </row>
    <row r="144" spans="1:8" ht="15.7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47018</v>
      </c>
    </row>
    <row r="145" spans="1:8" ht="15.7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408293</v>
      </c>
    </row>
    <row r="148" spans="1:8" ht="15.7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47018</v>
      </c>
    </row>
    <row r="149" spans="1:8" ht="15.7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5375</v>
      </c>
    </row>
    <row r="150" spans="1:8" ht="15.7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5375</v>
      </c>
    </row>
    <row r="151" spans="1:8" ht="15.7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41643</v>
      </c>
    </row>
    <row r="154" spans="1:8" ht="15.7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41643</v>
      </c>
    </row>
    <row r="156" spans="1:8" ht="15.7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455311</v>
      </c>
    </row>
    <row r="157" spans="1:8" ht="15.7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446364</v>
      </c>
    </row>
    <row r="160" spans="1:8" ht="15.7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8577</v>
      </c>
    </row>
    <row r="161" spans="1:8" ht="15.7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454941</v>
      </c>
    </row>
    <row r="162" spans="1:8" ht="15.7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370</v>
      </c>
    </row>
    <row r="165" spans="1:8" ht="15.7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370</v>
      </c>
    </row>
    <row r="170" spans="1:8" ht="15.7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455311</v>
      </c>
    </row>
    <row r="171" spans="1:8" ht="15.7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455311</v>
      </c>
    </row>
    <row r="175" spans="1:8" ht="15.7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455311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493486</v>
      </c>
    </row>
    <row r="182" spans="1:8" ht="15.7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-310984</v>
      </c>
    </row>
    <row r="183" spans="1:8" ht="15.7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-91810</v>
      </c>
    </row>
    <row r="185" spans="1:8" ht="15.7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-18438</v>
      </c>
    </row>
    <row r="186" spans="1:8" ht="15.7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-5004</v>
      </c>
    </row>
    <row r="187" spans="1:8" ht="15.7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-579</v>
      </c>
    </row>
    <row r="190" spans="1:8" ht="15.7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-961</v>
      </c>
    </row>
    <row r="191" spans="1:8" ht="15.7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65710</v>
      </c>
    </row>
    <row r="192" spans="1:8" ht="15.7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-9838</v>
      </c>
    </row>
    <row r="193" spans="1:8" ht="15.7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288</v>
      </c>
    </row>
    <row r="194" spans="1:8" ht="15.7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-25426</v>
      </c>
    </row>
    <row r="195" spans="1:8" ht="15.7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9779</v>
      </c>
    </row>
    <row r="196" spans="1:8" ht="15.7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313</v>
      </c>
    </row>
    <row r="197" spans="1:8" ht="15.7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-587</v>
      </c>
    </row>
    <row r="198" spans="1:8" ht="15.7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4395</v>
      </c>
    </row>
    <row r="202" spans="1:8" ht="15.7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-21076</v>
      </c>
    </row>
    <row r="203" spans="1:8" ht="15.7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-1344</v>
      </c>
    </row>
    <row r="207" spans="1:8" ht="15.7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-21852</v>
      </c>
    </row>
    <row r="208" spans="1:8" ht="15.7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-56</v>
      </c>
    </row>
    <row r="209" spans="1:8" ht="15.7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-28192</v>
      </c>
    </row>
    <row r="210" spans="1:8" ht="15.7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-51444</v>
      </c>
    </row>
    <row r="212" spans="1:8" ht="15.7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-6810</v>
      </c>
    </row>
    <row r="213" spans="1:8" ht="15.7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55055</v>
      </c>
    </row>
    <row r="214" spans="1:8" ht="15.7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48245</v>
      </c>
    </row>
    <row r="215" spans="1:8" ht="15.7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.7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.7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.7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.7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.7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.7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.7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.7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.7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.7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.7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.7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-1747</v>
      </c>
    </row>
    <row r="329" spans="1:8" ht="15.7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-1747</v>
      </c>
    </row>
    <row r="333" spans="1:8" ht="15.7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234</v>
      </c>
    </row>
    <row r="346" spans="1:8" ht="15.7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-1513</v>
      </c>
    </row>
    <row r="347" spans="1:8" ht="15.7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-1513</v>
      </c>
    </row>
    <row r="350" spans="1:8" ht="15.7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70852</v>
      </c>
    </row>
    <row r="351" spans="1:8" ht="15.7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70852</v>
      </c>
    </row>
    <row r="355" spans="1:8" ht="15.7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41643</v>
      </c>
    </row>
    <row r="356" spans="1:8" ht="15.7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-28233</v>
      </c>
    </row>
    <row r="357" spans="1:8" ht="15.7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-28233</v>
      </c>
    </row>
    <row r="358" spans="1:8" ht="15.7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67</v>
      </c>
    </row>
    <row r="368" spans="1:8" ht="15.7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84329</v>
      </c>
    </row>
    <row r="369" spans="1:8" ht="15.7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84329</v>
      </c>
    </row>
    <row r="372" spans="1:8" ht="15.7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94586</v>
      </c>
    </row>
    <row r="417" spans="1:8" ht="15.7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94586</v>
      </c>
    </row>
    <row r="421" spans="1:8" ht="15.7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41643</v>
      </c>
    </row>
    <row r="422" spans="1:8" ht="15.7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-28233</v>
      </c>
    </row>
    <row r="423" spans="1:8" ht="15.7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-28233</v>
      </c>
    </row>
    <row r="424" spans="1:8" ht="15.7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301</v>
      </c>
    </row>
    <row r="434" spans="1:8" ht="15.7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108297</v>
      </c>
    </row>
    <row r="435" spans="1:8" ht="15.7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108297</v>
      </c>
    </row>
    <row r="438" spans="1:8" ht="15.7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2022-05-24T07:17:39Z</cp:lastPrinted>
  <dcterms:created xsi:type="dcterms:W3CDTF">2006-09-16T00:00:00Z</dcterms:created>
  <dcterms:modified xsi:type="dcterms:W3CDTF">2024-02-27T14:02:01Z</dcterms:modified>
  <cp:category/>
  <cp:version/>
  <cp:contentType/>
  <cp:contentStatus/>
</cp:coreProperties>
</file>