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<sst xmlns="http://schemas.openxmlformats.org/spreadsheetml/2006/main" count="1999" uniqueCount="696">
  <si>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</si>
  <si>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</si>
  <si>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</si>
  <si>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</si>
  <si>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</si>
  <si>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</si>
  <si>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</si>
  <si>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</si>
  <si>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</si>
  <si>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</si>
  <si>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</si>
  <si>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</si>
  <si>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</si>
  <si>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</si>
  <si>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</si>
  <si>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</si>
  <si>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</si>
  <si>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</si>
  <si>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</si>
  <si>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</si>
  <si>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</si>
  <si>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</si>
  <si>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</si>
  <si>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</si>
  <si>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</si>
  <si>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</si>
  <si>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</si>
  <si>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</si>
  <si>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</si>
  <si>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</si>
  <si>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</si>
  <si>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</si>
  <si>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</si>
  <si>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</si>
  <si>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</si>
  <si>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</si>
  <si>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</si>
  <si>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</si>
  <si>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</si>
  <si>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</si>
  <si>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</si>
  <si>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</si>
  <si>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</si>
  <si>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</si>
  <si>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</si>
  <si>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</si>
  <si>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</si>
  <si>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</si>
  <si>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</si>
  <si>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</si>
  <si>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</si>
  <si>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</si>
  <si>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</si>
  <si>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</si>
  <si>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</si>
  <si>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</si>
  <si>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</si>
  <si>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</si>
  <si>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</si>
  <si>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</si>
  <si>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</si>
  <si>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</si>
  <si>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</si>
  <si>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</si>
  <si>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</si>
  <si>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</si>
  <si>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</si>
  <si>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</si>
  <si>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</si>
  <si>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</si>
  <si>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</si>
  <si>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</si>
  <si>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</si>
  <si>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</si>
  <si>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</si>
  <si>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</si>
  <si>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</si>
  <si>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</si>
  <si>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</si>
  <si>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</si>
  <si>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</si>
  <si>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</si>
  <si>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</si>
  <si>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</si>
  <si>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</si>
  <si>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</si>
  <si>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</si>
  <si>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</si>
  <si>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</si>
  <si>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</si>
  <si>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</si>
  <si>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</si>
  <si>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</si>
  <si>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</si>
  <si>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</si>
  <si>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</si>
  <si>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</si>
  <si>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</si>
  <si>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</si>
  <si>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</si>
  <si>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</si>
  <si>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</si>
  <si>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</si>
  <si>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</si>
  <si>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</si>
  <si>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</si>
  <si>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</si>
  <si>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</si>
  <si>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</si>
  <si>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</si>
  <si>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</si>
  <si>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</si>
  <si>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</si>
  <si>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</si>
  <si>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</si>
  <si>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</si>
  <si>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</si>
  <si>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</si>
  <si>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</si>
  <si>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</si>
  <si>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</si>
  <si>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</si>
  <si>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</si>
  <si>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</si>
  <si>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</si>
  <si>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</si>
  <si>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</si>
  <si>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</si>
  <si>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</si>
  <si>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</si>
  <si>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</si>
  <si>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</si>
  <si>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</si>
  <si>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</si>
  <si>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</si>
  <si>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</si>
  <si>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</si>
  <si>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</si>
  <si>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</si>
  <si>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</si>
  <si>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</si>
  <si>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</si>
  <si>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</si>
  <si>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</si>
  <si>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</si>
  <si>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</si>
  <si>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</si>
  <si>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</si>
  <si>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</si>
  <si>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</si>
  <si>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</si>
  <si>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</si>
  <si>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</si>
  <si>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</si>
  <si>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</si>
  <si>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</si>
  <si>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</si>
  <si>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</si>
  <si>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</si>
  <si>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</si>
  <si>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</si>
  <si>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</si>
  <si>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</si>
  <si>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</si>
  <si>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</si>
  <si>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</si>
  <si>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</si>
  <si>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</si>
  <si>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</si>
  <si>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</si>
  <si>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</si>
  <si>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</si>
  <si>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</si>
  <si>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</si>
  <si>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</si>
  <si>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</si>
  <si>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</si>
  <si>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</si>
  <si>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</si>
  <si>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</si>
  <si>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</si>
  <si>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</si>
  <si>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</si>
  <si>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</si>
  <si>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</si>
  <si>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</si>
  <si>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</si>
  <si>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</si>
  <si>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</si>
  <si>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</si>
  <si>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</si>
  <si>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</si>
  <si>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</si>
  <si>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</si>
  <si>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</si>
  <si>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</si>
  <si>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</si>
  <si>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</si>
  <si>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</si>
  <si>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</si>
  <si>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</si>
  <si>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</si>
  <si>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</si>
  <si>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</si>
  <si>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</si>
  <si>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</si>
  <si>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</si>
  <si>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</si>
  <si>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</si>
  <si>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</si>
  <si>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</si>
  <si>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</si>
  <si>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</si>
  <si>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</si>
  <si>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</si>
  <si>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</si>
  <si>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</si>
  <si>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</si>
  <si>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</si>
  <si>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</si>
  <si>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</si>
  <si>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</si>
  <si>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</si>
  <si>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</si>
  <si>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</si>
  <si>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</si>
  <si>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</si>
  <si>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</si>
  <si>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</si>
  <si>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</si>
  <si>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</si>
  <si>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</si>
  <si>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</si>
  <si>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</si>
  <si>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</si>
  <si>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</si>
  <si>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</si>
  <si>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</si>
  <si>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</si>
  <si>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</si>
  <si>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</si>
  <si>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</si>
  <si>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</si>
  <si>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</si>
  <si>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</si>
  <si>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</si>
  <si>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</si>
  <si>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</si>
  <si>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</si>
  <si>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</si>
  <si>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</si>
  <si>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</si>
  <si>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</si>
  <si>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</si>
  <si>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</si>
  <si>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</si>
  <si>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</si>
  <si>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</si>
  <si>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</si>
  <si>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</si>
  <si>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</si>
  <si>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</si>
  <si>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</si>
  <si>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</si>
  <si>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</si>
  <si>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</si>
  <si>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</si>
  <si>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</si>
  <si>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</si>
  <si>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</si>
  <si>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</si>
  <si>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</si>
  <si>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</si>
  <si>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</si>
  <si>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</si>
  <si>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</si>
  <si>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</si>
  <si>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</si>
  <si>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</si>
  <si>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</si>
  <si>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</si>
  <si>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</si>
  <si>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</si>
  <si>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</si>
  <si>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</si>
  <si>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</si>
  <si>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</si>
  <si>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</si>
  <si>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</si>
  <si>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</si>
  <si>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</si>
  <si>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</si>
  <si>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</si>
  <si>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</si>
  <si>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</si>
  <si>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</si>
  <si>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</si>
  <si>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</si>
  <si>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</si>
  <si>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</si>
  <si>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</si>
  <si>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</si>
  <si>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</si>
  <si>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</si>
  <si>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</si>
  <si>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</si>
  <si>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</si>
  <si>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</si>
  <si>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</si>
  <si>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</si>
  <si>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</si>
  <si>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</si>
  <si>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</si>
  <si>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</si>
  <si>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</si>
  <si>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</si>
  <si>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</si>
  <si>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</si>
  <si>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</si>
  <si>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</si>
  <si>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</si>
  <si>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</si>
  <si>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</si>
  <si>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</si>
  <si>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</si>
  <si>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</si>
  <si>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</si>
  <si>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</si>
  <si>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</si>
  <si>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</si>
  <si>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</si>
  <si>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</si>
  <si>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</si>
  <si>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</si>
  <si>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</si>
  <si>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</si>
  <si>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</si>
  <si>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</si>
  <si>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</si>
  <si>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</si>
  <si>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</si>
  <si>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</si>
  <si>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</si>
  <si>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</si>
  <si>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</si>
  <si>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</si>
  <si>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</si>
  <si>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</si>
  <si>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</si>
  <si>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</si>
  <si>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</si>
  <si>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</si>
  <si>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</si>
  <si>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</si>
  <si>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</si>
  <si>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</si>
  <si>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</si>
  <si>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</si>
  <si>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</si>
  <si>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</si>
  <si>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</si>
  <si>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</si>
  <si>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</si>
  <si>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</si>
  <si>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</si>
  <si>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</si>
  <si>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</si>
  <si>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</si>
  <si>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</si>
  <si>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</si>
  <si>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</si>
  <si>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</si>
  <si>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</si>
  <si>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</si>
  <si>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</si>
  <si>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</si>
  <si>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</si>
  <si>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</si>
  <si>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</si>
  <si>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</si>
  <si>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</si>
  <si>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</si>
  <si>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</si>
  <si>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</si>
  <si>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</si>
  <si>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</si>
  <si>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</si>
  <si>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</si>
  <si>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</si>
  <si>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</si>
  <si>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</si>
  <si>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</si>
  <si>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</si>
  <si>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</si>
  <si>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</si>
  <si>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</si>
  <si>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</si>
  <si>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</si>
  <si>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</si>
  <si>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</si>
  <si>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</si>
  <si>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</si>
  <si>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</si>
  <si>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</si>
  <si>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</si>
  <si>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</si>
  <si>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</si>
  <si>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</si>
  <si>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</si>
  <si>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</si>
  <si>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</si>
  <si>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</si>
  <si>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</si>
  <si>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</si>
  <si>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</si>
  <si>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</si>
  <si>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</si>
  <si>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</si>
  <si>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</si>
  <si>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</si>
  <si>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</si>
  <si>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</si>
  <si>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</si>
  <si>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</si>
  <si>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</si>
  <si>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</si>
  <si>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</si>
  <si>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</si>
  <si>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</si>
  <si>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</si>
  <si>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</si>
  <si>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</si>
  <si>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</si>
  <si>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</si>
  <si>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</si>
  <si>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</si>
  <si>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</si>
  <si>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</si>
  <si>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</si>
  <si>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</si>
  <si>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</si>
  <si>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</si>
  <si>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</si>
  <si>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</si>
  <si>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</si>
  <si>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</si>
  <si>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</si>
  <si>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</si>
  <si>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</si>
  <si>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</si>
  <si>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</si>
  <si>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</si>
  <si>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</si>
  <si>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</si>
  <si>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</si>
  <si>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</si>
  <si>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</si>
  <si>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</si>
  <si>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</si>
  <si>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</si>
  <si>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</si>
  <si>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</si>
  <si>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</si>
  <si>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</si>
  <si>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</si>
  <si>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</si>
  <si>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</si>
  <si>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</si>
  <si>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</si>
  <si>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</si>
  <si>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</si>
  <si>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</si>
  <si>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</si>
  <si>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</si>
  <si>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</si>
  <si>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</si>
  <si>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</si>
  <si>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</si>
  <si>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</si>
  <si>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</si>
  <si>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</si>
  <si>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</si>
  <si>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</si>
  <si>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</si>
  <si>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</si>
  <si>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</si>
  <si>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</si>
  <si>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</si>
  <si>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</si>
  <si>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</si>
  <si>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</si>
  <si>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</si>
  <si>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</si>
  <si>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</si>
  <si>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</si>
  <si>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</si>
  <si>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</si>
  <si>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</si>
  <si>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</si>
  <si>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</si>
  <si>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</si>
  <si>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</si>
  <si>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</si>
  <si>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</si>
  <si>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</si>
  <si>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</si>
  <si>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</si>
  <si>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</si>
  <si>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</si>
  <si>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</si>
  <si>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</si>
  <si>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</si>
  <si>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</si>
  <si>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</si>
  <si>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</si>
  <si>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</si>
  <si>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</si>
  <si>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</si>
  <si>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</si>
  <si>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</si>
  <si>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</si>
  <si>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</si>
  <si>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</si>
  <si>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</si>
  <si>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</si>
  <si>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</si>
  <si>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</si>
  <si>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</si>
  <si>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</si>
  <si>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</si>
  <si>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</si>
  <si>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</si>
  <si>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</si>
  <si>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</si>
  <si>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</si>
  <si>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</si>
  <si>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</si>
  <si>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</si>
  <si>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</si>
  <si>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</si>
  <si>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</si>
  <si>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</si>
  <si>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</si>
  <si>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</si>
  <si>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</si>
  <si>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</si>
  <si>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</si>
  <si>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</si>
  <si>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</si>
  <si>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</si>
  <si>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</si>
  <si>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</si>
  <si>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</si>
  <si>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</si>
  <si>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</si>
  <si>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</si>
  <si>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</si>
  <si>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</si>
  <si>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</si>
  <si>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</si>
  <si>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</si>
  <si>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</si>
  <si>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</si>
  <si>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</si>
  <si>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</si>
  <si>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</si>
  <si>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</si>
  <si>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</si>
  <si>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</si>
  <si>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</si>
  <si>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</si>
  <si>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</si>
  <si>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</si>
  <si>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</si>
  <si>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</si>
  <si>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</si>
  <si>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</si>
  <si>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</si>
  <si>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</si>
  <si>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</si>
  <si>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</si>
  <si>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</si>
  <si>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</si>
  <si>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</si>
  <si>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</si>
  <si>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</si>
  <si>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</si>
  <si>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</si>
  <si>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</si>
  <si>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</si>
  <si>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</si>
  <si>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</si>
  <si>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</si>
  <si>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</si>
  <si>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</si>
  <si>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</si>
  <si>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</si>
  <si>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</si>
  <si>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</si>
  <si>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</si>
  <si>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</si>
  <si>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</si>
  <si>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</si>
  <si>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</si>
  <si>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</si>
  <si>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</si>
  <si>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</si>
  <si>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</si>
  <si>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</si>
  <si>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</si>
  <si>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</si>
  <si>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</si>
  <si>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</si>
  <si>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</si>
  <si>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</si>
  <si>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</si>
  <si>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</si>
  <si>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</si>
  <si>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</si>
  <si>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</si>
  <si>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</si>
  <si>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</si>
  <si>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</si>
  <si>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</si>
  <si>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</si>
  <si>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</si>
  <si>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</si>
  <si>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</si>
  <si>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</si>
  <si>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</si>
  <si>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</si>
  <si>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</si>
  <si>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</si>
  <si>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</si>
  <si>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</si>
  <si>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</si>
  <si>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</si>
  <si>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</si>
  <si>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</si>
  <si>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</si>
  <si>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</si>
  <si>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</si>
  <si>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</si>
  <si>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</si>
  <si>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</si>
  <si>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</si>
  <si>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</si>
  <si>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</si>
  <si>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</si>
  <si>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</si>
  <si>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</si>
  <si>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</si>
  <si>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</si>
  <si>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</si>
  <si>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</si>
  <si>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</si>
  <si>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</si>
  <si>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</si>
  <si>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</si>
  <si>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</si>
  <si>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</si>
  <si>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</si>
  <si>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</si>
  <si>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</si>
  <si>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</si>
  <si>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</si>
  <si>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</si>
  <si>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</si>
  <si>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</si>
  <si>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</si>
  <si>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</si>
  <si>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</si>
  <si>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</si>
  <si>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</si>
  <si>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</si>
  <si>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</si>
  <si>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</si>
  <si>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</si>
  <si>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</si>
  <si>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</si>
  <si>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</si>
  <si>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</si>
  <si>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</si>
  <si>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</si>
  <si>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</si>
  <si>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</si>
  <si>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</si>
  <si>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</si>
  <si>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</si>
  <si>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</si>
  <si>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</si>
  <si>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</si>
  <si>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</si>
  <si>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</si>
  <si>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3. Рапидо експрес енд лоджистикс ЕООД</t>
  </si>
  <si>
    <t>4. Спиди тех лаб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</si>
</sst>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6">
        <v>1</v>
      </c>
      <c r="AA1" s="477">
        <f>IF(ISBLANK(_endDate),"",_endDate)</f>
        <v>45016</v>
      </c>
    </row>
    <row r="2" spans="1:27" ht="15">
      <c r="A2" s="464" t="s">
        <v>678</v>
      </c>
      <c r="B2" s="459"/>
      <c r="Z2" s="476">
        <v>2</v>
      </c>
      <c r="AA2" s="477">
        <f>IF(ISBLANK(_pdeReportingDate),"",_pdeReportingDate)</f>
        <v>45037</v>
      </c>
    </row>
    <row r="3" spans="1:27" ht="15">
      <c r="A3" s="460" t="s">
        <v>653</v>
      </c>
      <c r="B3" s="461"/>
      <c r="Z3" s="476">
        <v>3</v>
      </c>
      <c r="AA3" s="477" t="str">
        <f>IF(ISBLANK(_authorName),"",_authorName)</f>
        <v>Стефка Левиджова</v>
      </c>
    </row>
    <row r="4" spans="1:2" ht="15">
      <c r="A4" s="458" t="s">
        <v>679</v>
      </c>
      <c r="B4" s="459"/>
    </row>
    <row r="5" spans="1:2" ht="30.75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44927</v>
      </c>
    </row>
    <row r="10" spans="1:2" ht="15">
      <c r="A10" s="7" t="s">
        <v>2</v>
      </c>
      <c r="B10" s="356">
        <v>45016</v>
      </c>
    </row>
    <row r="11" spans="1:2" ht="15">
      <c r="A11" s="7" t="s">
        <v>666</v>
      </c>
      <c r="B11" s="356">
        <v>45037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/>
    </row>
    <row r="19" spans="1:2" ht="15">
      <c r="A19" s="7" t="s">
        <v>4</v>
      </c>
      <c r="B19" s="355" t="s">
        <v>685</v>
      </c>
    </row>
    <row r="20" spans="1:2" ht="15">
      <c r="A20" s="7" t="s">
        <v>5</v>
      </c>
      <c r="B20" s="355" t="s">
        <v>685</v>
      </c>
    </row>
    <row r="21" spans="1:2" ht="15">
      <c r="A21" s="10" t="s">
        <v>6</v>
      </c>
      <c r="B21" s="357"/>
    </row>
    <row r="22" spans="1:2" ht="15">
      <c r="A22" s="10" t="s">
        <v>611</v>
      </c>
      <c r="B22" s="357"/>
    </row>
    <row r="23" spans="1:2" ht="15">
      <c r="A23" s="10" t="s">
        <v>7</v>
      </c>
      <c r="B23" s="466" t="s">
        <v>686</v>
      </c>
    </row>
    <row r="24" spans="1:2" ht="15">
      <c r="A24" s="10" t="s">
        <v>612</v>
      </c>
      <c r="B24" s="467" t="s">
        <v>687</v>
      </c>
    </row>
    <row r="25" spans="1:2" ht="15">
      <c r="A25" s="7" t="s">
        <v>615</v>
      </c>
      <c r="B25" s="468" t="s">
        <v>688</v>
      </c>
    </row>
    <row r="26" spans="1:2" ht="15">
      <c r="A26" s="10" t="s">
        <v>659</v>
      </c>
      <c r="B26" s="357" t="s">
        <v>689</v>
      </c>
    </row>
    <row r="27" spans="1:2" ht="15">
      <c r="A27" s="10" t="s">
        <v>660</v>
      </c>
      <c r="B27" s="357" t="s">
        <v>690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45814</v>
      </c>
      <c r="D13" s="138">
        <v>45586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12263</v>
      </c>
      <c r="D14" s="138">
        <v>12482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20714</v>
      </c>
      <c r="D16" s="138">
        <v>20098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1" t="s">
        <v>47</v>
      </c>
      <c r="F18" s="270" t="s">
        <v>48</v>
      </c>
      <c r="G18" s="387">
        <f>G12+G15+G16+G17</f>
        <v>5378</v>
      </c>
      <c r="H18" s="388">
        <f>H12+H15+H16+H17</f>
        <v>5378</v>
      </c>
    </row>
    <row r="19" spans="1:8" ht="15.75">
      <c r="A19" s="76" t="s">
        <v>49</v>
      </c>
      <c r="B19" s="78" t="s">
        <v>50</v>
      </c>
      <c r="C19" s="138">
        <v>9906</v>
      </c>
      <c r="D19" s="138">
        <v>10350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88697</v>
      </c>
      <c r="D20" s="376">
        <f>SUM(D12:D19)</f>
        <v>88516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538</v>
      </c>
      <c r="H22" s="392">
        <f>SUM(H23:H25)</f>
        <v>538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8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3554</v>
      </c>
      <c r="D25" s="138">
        <v>3327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20103</v>
      </c>
      <c r="H26" s="376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3554</v>
      </c>
      <c r="D28" s="376">
        <f>SUM(D24:D27)</f>
        <v>3327</v>
      </c>
      <c r="E28" s="143" t="s">
        <v>84</v>
      </c>
      <c r="F28" s="80" t="s">
        <v>85</v>
      </c>
      <c r="G28" s="373">
        <f>SUM(G29:G31)</f>
        <v>72619</v>
      </c>
      <c r="H28" s="374">
        <f>SUM(H29:H31)</f>
        <v>31558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72619</v>
      </c>
      <c r="H29" s="138">
        <v>31558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6319</v>
      </c>
      <c r="H32" s="138">
        <v>41061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78938</v>
      </c>
      <c r="H34" s="376">
        <f>H28+H32+H33</f>
        <v>72619</v>
      </c>
    </row>
    <row r="35" spans="1:8" ht="15">
      <c r="A35" s="76" t="s">
        <v>106</v>
      </c>
      <c r="B35" s="81" t="s">
        <v>107</v>
      </c>
      <c r="C35" s="373">
        <f>SUM(C36:C39)</f>
        <v>46255</v>
      </c>
      <c r="D35" s="374">
        <f>SUM(D36:D39)</f>
        <v>46255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>
        <v>46255</v>
      </c>
      <c r="D36" s="138">
        <v>46255</v>
      </c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8"/>
      <c r="E37" s="273" t="s">
        <v>554</v>
      </c>
      <c r="F37" s="86" t="s">
        <v>112</v>
      </c>
      <c r="G37" s="377">
        <f>G26+G18+G34</f>
        <v>104419</v>
      </c>
      <c r="H37" s="378">
        <f>H26+H18+H34</f>
        <v>98100</v>
      </c>
    </row>
    <row r="38" spans="1:13" ht="15">
      <c r="A38" s="76" t="s">
        <v>113</v>
      </c>
      <c r="B38" s="78" t="s">
        <v>114</v>
      </c>
      <c r="C38" s="138"/>
      <c r="D38" s="138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/>
      <c r="D39" s="138"/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8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8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8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8"/>
      <c r="E44" s="141" t="s">
        <v>131</v>
      </c>
      <c r="F44" s="80" t="s">
        <v>132</v>
      </c>
      <c r="G44" s="138"/>
      <c r="H44" s="138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45595</v>
      </c>
      <c r="H45" s="138">
        <v>50727</v>
      </c>
    </row>
    <row r="46" spans="1:13" ht="15.75">
      <c r="A46" s="263" t="s">
        <v>137</v>
      </c>
      <c r="B46" s="83" t="s">
        <v>138</v>
      </c>
      <c r="C46" s="375">
        <f>C35+C40+C45</f>
        <v>46255</v>
      </c>
      <c r="D46" s="376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">
      <c r="A48" s="76" t="s">
        <v>144</v>
      </c>
      <c r="B48" s="78" t="s">
        <v>145</v>
      </c>
      <c r="C48" s="138"/>
      <c r="D48" s="138"/>
      <c r="E48" s="142" t="s">
        <v>146</v>
      </c>
      <c r="F48" s="80" t="s">
        <v>147</v>
      </c>
      <c r="G48" s="138"/>
      <c r="H48" s="138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3013</v>
      </c>
      <c r="H49" s="138">
        <v>533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3">
        <f>SUM(G44:G49)</f>
        <v>48608</v>
      </c>
      <c r="H50" s="374">
        <f>SUM(H44:H49)</f>
        <v>51260</v>
      </c>
    </row>
    <row r="51" spans="1:8" ht="15">
      <c r="A51" s="76" t="s">
        <v>79</v>
      </c>
      <c r="B51" s="78" t="s">
        <v>155</v>
      </c>
      <c r="C51" s="138">
        <v>1101</v>
      </c>
      <c r="D51" s="138">
        <v>1105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1101</v>
      </c>
      <c r="D52" s="376">
        <f>SUM(D48:D51)</f>
        <v>1105</v>
      </c>
      <c r="E52" s="142" t="s">
        <v>158</v>
      </c>
      <c r="F52" s="82" t="s">
        <v>159</v>
      </c>
      <c r="G52" s="138">
        <v>1153</v>
      </c>
      <c r="H52" s="138">
        <v>1153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8"/>
      <c r="D54" s="268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>
        <v>687</v>
      </c>
      <c r="D55" s="268">
        <v>687</v>
      </c>
      <c r="E55" s="76" t="s">
        <v>168</v>
      </c>
      <c r="F55" s="82" t="s">
        <v>169</v>
      </c>
      <c r="G55" s="138"/>
      <c r="H55" s="138"/>
    </row>
    <row r="56" spans="1:13" ht="15.75" thickBot="1">
      <c r="A56" s="265" t="s">
        <v>170</v>
      </c>
      <c r="B56" s="149" t="s">
        <v>171</v>
      </c>
      <c r="C56" s="379">
        <f>C20+C21+C22+C28+C33+C46+C52+C54+C55</f>
        <v>140294</v>
      </c>
      <c r="D56" s="380">
        <f>D20+D21+D22+D28+D33+D46+D52+D54+D55</f>
        <v>139890</v>
      </c>
      <c r="E56" s="87" t="s">
        <v>557</v>
      </c>
      <c r="F56" s="86" t="s">
        <v>172</v>
      </c>
      <c r="G56" s="377">
        <f>G50+G52+G53+G54+G55</f>
        <v>49761</v>
      </c>
      <c r="H56" s="378">
        <f>H50+H52+H53+H54+H55</f>
        <v>52413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>
        <v>1452</v>
      </c>
      <c r="D59" s="138">
        <v>1313</v>
      </c>
      <c r="E59" s="142" t="s">
        <v>180</v>
      </c>
      <c r="F59" s="276" t="s">
        <v>181</v>
      </c>
      <c r="G59" s="138">
        <v>21022</v>
      </c>
      <c r="H59" s="138">
        <v>19558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23342</v>
      </c>
      <c r="H61" s="374">
        <f>SUM(H62:H68)</f>
        <v>26655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2991</v>
      </c>
      <c r="H62" s="138">
        <v>3637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9301</v>
      </c>
      <c r="H64" s="138">
        <v>12189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1452</v>
      </c>
      <c r="D65" s="376">
        <f>SUM(D59:D64)</f>
        <v>1313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6898</v>
      </c>
      <c r="H66" s="138">
        <v>6896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1811</v>
      </c>
      <c r="H67" s="138">
        <v>1702</v>
      </c>
    </row>
    <row r="68" spans="1:8" ht="15">
      <c r="A68" s="76" t="s">
        <v>206</v>
      </c>
      <c r="B68" s="78" t="s">
        <v>207</v>
      </c>
      <c r="C68" s="138">
        <v>1641</v>
      </c>
      <c r="D68" s="138">
        <v>1504</v>
      </c>
      <c r="E68" s="76" t="s">
        <v>212</v>
      </c>
      <c r="F68" s="80" t="s">
        <v>213</v>
      </c>
      <c r="G68" s="138">
        <v>2341</v>
      </c>
      <c r="H68" s="138">
        <v>2231</v>
      </c>
    </row>
    <row r="69" spans="1:8" ht="15">
      <c r="A69" s="76" t="s">
        <v>210</v>
      </c>
      <c r="B69" s="78" t="s">
        <v>211</v>
      </c>
      <c r="C69" s="138">
        <v>21053</v>
      </c>
      <c r="D69" s="138">
        <v>23102</v>
      </c>
      <c r="E69" s="142" t="s">
        <v>79</v>
      </c>
      <c r="F69" s="80" t="s">
        <v>216</v>
      </c>
      <c r="G69" s="138">
        <v>7535</v>
      </c>
      <c r="H69" s="138">
        <v>17376</v>
      </c>
    </row>
    <row r="70" spans="1:8" ht="1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51899</v>
      </c>
      <c r="H71" s="376">
        <f>H59+H60+H61+H69+H70</f>
        <v>63589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6185</v>
      </c>
      <c r="D75" s="138">
        <v>9320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28879</v>
      </c>
      <c r="D76" s="376">
        <f>SUM(D68:D75)</f>
        <v>33926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51899</v>
      </c>
      <c r="H79" s="378">
        <f>H71+H73+H75+H77</f>
        <v>63589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290</v>
      </c>
      <c r="D88" s="138">
        <v>57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v>35024</v>
      </c>
      <c r="D89" s="138">
        <v>38776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>
        <v>140</v>
      </c>
      <c r="D90" s="138">
        <v>140</v>
      </c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35454</v>
      </c>
      <c r="D92" s="376">
        <f>SUM(D88:D91)</f>
        <v>38973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65785</v>
      </c>
      <c r="D94" s="380">
        <f>D65+D76+D85+D92+D93</f>
        <v>74212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206079</v>
      </c>
      <c r="D95" s="382">
        <f>D94+D56</f>
        <v>214102</v>
      </c>
      <c r="E95" s="169" t="s">
        <v>633</v>
      </c>
      <c r="F95" s="279" t="s">
        <v>268</v>
      </c>
      <c r="G95" s="381">
        <f>G37+G40+G56+G79</f>
        <v>206079</v>
      </c>
      <c r="H95" s="382">
        <f>H37+H40+H56+H79</f>
        <v>214102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71" t="s">
        <v>666</v>
      </c>
      <c r="B98" s="479">
        <f>pdeReportingDate</f>
        <v>45037</v>
      </c>
      <c r="C98" s="479"/>
      <c r="D98" s="479"/>
      <c r="E98" s="479"/>
      <c r="F98" s="479"/>
      <c r="G98" s="479"/>
      <c r="H98" s="479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0" t="str">
        <f>authorName</f>
        <v>Стефка Левиджова</v>
      </c>
      <c r="C100" s="480"/>
      <c r="D100" s="480"/>
      <c r="E100" s="480"/>
      <c r="F100" s="480"/>
      <c r="G100" s="480"/>
      <c r="H100" s="480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668</v>
      </c>
      <c r="C103" s="478"/>
      <c r="D103" s="478"/>
      <c r="E103" s="478"/>
      <c r="M103" s="85"/>
    </row>
    <row r="104" spans="1:5" ht="21.75" customHeight="1">
      <c r="A104" s="473"/>
      <c r="B104" s="478" t="s">
        <v>668</v>
      </c>
      <c r="C104" s="478"/>
      <c r="D104" s="478"/>
      <c r="E104" s="478"/>
    </row>
    <row r="105" spans="1:13" ht="21.75" customHeight="1">
      <c r="A105" s="473"/>
      <c r="B105" s="478" t="s">
        <v>668</v>
      </c>
      <c r="C105" s="478"/>
      <c r="D105" s="478"/>
      <c r="E105" s="478"/>
      <c r="M105" s="85"/>
    </row>
    <row r="106" spans="1:5" ht="21.75" customHeight="1">
      <c r="A106" s="473"/>
      <c r="B106" s="478" t="s">
        <v>668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8">
      <selection activeCell="C29" sqref="C29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3145</v>
      </c>
      <c r="D12" s="255">
        <v>2485</v>
      </c>
      <c r="E12" s="135" t="s">
        <v>277</v>
      </c>
      <c r="F12" s="180" t="s">
        <v>278</v>
      </c>
      <c r="G12" s="255"/>
      <c r="H12" s="255"/>
    </row>
    <row r="13" spans="1:8" ht="15">
      <c r="A13" s="135" t="s">
        <v>279</v>
      </c>
      <c r="B13" s="131" t="s">
        <v>280</v>
      </c>
      <c r="C13" s="255">
        <v>34358</v>
      </c>
      <c r="D13" s="255">
        <v>29010</v>
      </c>
      <c r="E13" s="135" t="s">
        <v>281</v>
      </c>
      <c r="F13" s="180" t="s">
        <v>282</v>
      </c>
      <c r="G13" s="255"/>
      <c r="H13" s="255"/>
    </row>
    <row r="14" spans="1:8" ht="15">
      <c r="A14" s="135" t="s">
        <v>283</v>
      </c>
      <c r="B14" s="131" t="s">
        <v>284</v>
      </c>
      <c r="C14" s="255">
        <v>5605</v>
      </c>
      <c r="D14" s="255">
        <v>4913</v>
      </c>
      <c r="E14" s="185" t="s">
        <v>285</v>
      </c>
      <c r="F14" s="180" t="s">
        <v>286</v>
      </c>
      <c r="G14" s="255">
        <v>66419</v>
      </c>
      <c r="H14" s="255">
        <v>55310</v>
      </c>
    </row>
    <row r="15" spans="1:8" ht="15">
      <c r="A15" s="135" t="s">
        <v>287</v>
      </c>
      <c r="B15" s="131" t="s">
        <v>288</v>
      </c>
      <c r="C15" s="255">
        <v>14561</v>
      </c>
      <c r="D15" s="255">
        <v>11543</v>
      </c>
      <c r="E15" s="185" t="s">
        <v>79</v>
      </c>
      <c r="F15" s="180" t="s">
        <v>289</v>
      </c>
      <c r="G15" s="255">
        <v>1638</v>
      </c>
      <c r="H15" s="255">
        <v>1433</v>
      </c>
    </row>
    <row r="16" spans="1:8" ht="15.75">
      <c r="A16" s="135" t="s">
        <v>290</v>
      </c>
      <c r="B16" s="131" t="s">
        <v>291</v>
      </c>
      <c r="C16" s="255">
        <v>2438</v>
      </c>
      <c r="D16" s="255">
        <v>1999</v>
      </c>
      <c r="E16" s="176" t="s">
        <v>52</v>
      </c>
      <c r="F16" s="204" t="s">
        <v>292</v>
      </c>
      <c r="G16" s="406">
        <f>SUM(G12:G15)</f>
        <v>68057</v>
      </c>
      <c r="H16" s="407">
        <f>SUM(H12:H15)</f>
        <v>56743</v>
      </c>
    </row>
    <row r="17" spans="1:8" ht="30.7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7">
        <v>4</v>
      </c>
    </row>
    <row r="19" spans="1:8" ht="15">
      <c r="A19" s="135" t="s">
        <v>299</v>
      </c>
      <c r="B19" s="131" t="s">
        <v>300</v>
      </c>
      <c r="C19" s="255">
        <v>479</v>
      </c>
      <c r="D19" s="255">
        <v>389</v>
      </c>
      <c r="E19" s="135" t="s">
        <v>301</v>
      </c>
      <c r="F19" s="177" t="s">
        <v>302</v>
      </c>
      <c r="G19" s="255"/>
      <c r="H19" s="255">
        <v>4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60586</v>
      </c>
      <c r="D22" s="407">
        <f>SUM(D12:D18)+D19</f>
        <v>50339</v>
      </c>
      <c r="E22" s="135" t="s">
        <v>309</v>
      </c>
      <c r="F22" s="177" t="s">
        <v>310</v>
      </c>
      <c r="G22" s="255">
        <v>2</v>
      </c>
      <c r="H22" s="255">
        <v>19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>
        <v>448</v>
      </c>
      <c r="D25" s="255">
        <v>298</v>
      </c>
      <c r="E25" s="135" t="s">
        <v>318</v>
      </c>
      <c r="F25" s="177" t="s">
        <v>319</v>
      </c>
      <c r="G25" s="255"/>
      <c r="H25" s="256"/>
    </row>
    <row r="26" spans="1:8" ht="30.7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2</v>
      </c>
      <c r="H27" s="407">
        <f>SUM(H22:H26)</f>
        <v>19</v>
      </c>
    </row>
    <row r="28" spans="1:8" ht="15">
      <c r="A28" s="135" t="s">
        <v>79</v>
      </c>
      <c r="B28" s="177" t="s">
        <v>327</v>
      </c>
      <c r="C28" s="255">
        <v>4</v>
      </c>
      <c r="D28" s="255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452</v>
      </c>
      <c r="D29" s="407">
        <f>SUM(D25:D28)</f>
        <v>307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61038</v>
      </c>
      <c r="D31" s="413">
        <f>D29+D22</f>
        <v>50646</v>
      </c>
      <c r="E31" s="191" t="s">
        <v>548</v>
      </c>
      <c r="F31" s="206" t="s">
        <v>331</v>
      </c>
      <c r="G31" s="193">
        <f>G16+G18+G27</f>
        <v>68059</v>
      </c>
      <c r="H31" s="194">
        <f>H16+H18+H27</f>
        <v>56766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7021</v>
      </c>
      <c r="D33" s="184">
        <f>IF((H31-D31)&gt;0,H31-D31,0)</f>
        <v>6120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61038</v>
      </c>
      <c r="D36" s="415">
        <f>D31-D34+D35</f>
        <v>50646</v>
      </c>
      <c r="E36" s="202" t="s">
        <v>346</v>
      </c>
      <c r="F36" s="196" t="s">
        <v>347</v>
      </c>
      <c r="G36" s="207">
        <f>G35-G34+G31</f>
        <v>68059</v>
      </c>
      <c r="H36" s="208">
        <f>H35-H34+H31</f>
        <v>56766</v>
      </c>
    </row>
    <row r="37" spans="1:8" ht="15.75">
      <c r="A37" s="201" t="s">
        <v>348</v>
      </c>
      <c r="B37" s="171" t="s">
        <v>349</v>
      </c>
      <c r="C37" s="412">
        <f>IF((G36-C36)&gt;0,G36-C36,0)</f>
        <v>7021</v>
      </c>
      <c r="D37" s="413">
        <f>IF((H36-D36)&gt;0,H36-D36,0)</f>
        <v>6120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702</v>
      </c>
      <c r="D38" s="407">
        <f>D39+D40+D41</f>
        <v>612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>
        <v>702</v>
      </c>
      <c r="D39" s="255">
        <v>612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6319</v>
      </c>
      <c r="D42" s="184">
        <f>+IF((H36-D36-D38)&gt;0,H36-D36-D38,0)</f>
        <v>5508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6319</v>
      </c>
      <c r="D44" s="208">
        <f>IF(H42=0,IF(D42-D43&gt;0,D42-D43+H43,0),IF(H42-H43&lt;0,H43-H42+D42,0))</f>
        <v>5508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68059</v>
      </c>
      <c r="D45" s="409">
        <f>D36+D38+D42</f>
        <v>56766</v>
      </c>
      <c r="E45" s="210" t="s">
        <v>373</v>
      </c>
      <c r="F45" s="212" t="s">
        <v>374</v>
      </c>
      <c r="G45" s="408">
        <f>G42+G36</f>
        <v>68059</v>
      </c>
      <c r="H45" s="409">
        <f>H42+H36</f>
        <v>56766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71" t="s">
        <v>666</v>
      </c>
      <c r="B50" s="479">
        <f>pdeReportingDate</f>
        <v>45037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0" t="str">
        <f>authorName</f>
        <v>Стефка Левиджова</v>
      </c>
      <c r="C52" s="480"/>
      <c r="D52" s="480"/>
      <c r="E52" s="480"/>
      <c r="F52" s="480"/>
      <c r="G52" s="480"/>
      <c r="H52" s="480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3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3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3"/>
      <c r="B58" s="478" t="s">
        <v>668</v>
      </c>
      <c r="C58" s="478"/>
      <c r="D58" s="478"/>
      <c r="E58" s="478"/>
      <c r="F58" s="352"/>
      <c r="G58" s="41"/>
      <c r="H58" s="39"/>
    </row>
    <row r="59" spans="1:8" ht="15">
      <c r="A59" s="473"/>
      <c r="B59" s="478"/>
      <c r="C59" s="478"/>
      <c r="D59" s="478"/>
      <c r="E59" s="478"/>
      <c r="F59" s="352"/>
      <c r="G59" s="41"/>
      <c r="H59" s="39"/>
    </row>
    <row r="60" spans="1:8" ht="15">
      <c r="A60" s="473"/>
      <c r="B60" s="478"/>
      <c r="C60" s="478"/>
      <c r="D60" s="478"/>
      <c r="E60" s="478"/>
      <c r="F60" s="352"/>
      <c r="G60" s="41"/>
      <c r="H60" s="39"/>
    </row>
    <row r="61" spans="1:8" ht="15">
      <c r="A61" s="473"/>
      <c r="B61" s="478"/>
      <c r="C61" s="478"/>
      <c r="D61" s="478"/>
      <c r="E61" s="478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9">
      <selection activeCell="C20" sqref="C20:D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31.03.2023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80721</v>
      </c>
      <c r="D11" s="138">
        <f>69286-13</f>
        <v>69273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-51582</v>
      </c>
      <c r="D12" s="138">
        <f>-40402-3459-810-428+65+529+1926</f>
        <v>-42579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-15404</v>
      </c>
      <c r="D14" s="138">
        <f>8-13203</f>
        <v>-13195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-3498</v>
      </c>
      <c r="D15" s="138">
        <v>-3912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-1080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-35</v>
      </c>
      <c r="D19" s="138">
        <f>5-95</f>
        <v>-90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-7847+33</f>
        <v>-7814</v>
      </c>
      <c r="D20" s="138">
        <f>-2849-470</f>
        <v>-3319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1308</v>
      </c>
      <c r="D21" s="436">
        <f>SUM(D11:D20)</f>
        <v>6178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-976</v>
      </c>
      <c r="D23" s="138">
        <v>-529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148</v>
      </c>
      <c r="D24" s="138">
        <v>13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>
        <v>499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>
        <v>19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-587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-1415</v>
      </c>
      <c r="D33" s="436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>
        <v>-139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-3390</v>
      </c>
      <c r="D39" s="138">
        <f>-2717-58-1926</f>
        <v>-4701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-22</v>
      </c>
      <c r="D40" s="138">
        <f>-48-7</f>
        <v>-55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-3412</v>
      </c>
      <c r="D43" s="438">
        <f>SUM(D35:D42)</f>
        <v>-4895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-3519</v>
      </c>
      <c r="D44" s="247">
        <f>D43+D33+D21</f>
        <v>1285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38973</v>
      </c>
      <c r="D45" s="248">
        <v>20774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35454</v>
      </c>
      <c r="D46" s="250">
        <f>D45+D44</f>
        <v>22059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657</v>
      </c>
      <c r="G50" s="121"/>
      <c r="H50" s="121"/>
    </row>
    <row r="51" spans="1:8" ht="15">
      <c r="A51" s="483" t="s">
        <v>663</v>
      </c>
      <c r="B51" s="483"/>
      <c r="C51" s="483"/>
      <c r="D51" s="483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666</v>
      </c>
      <c r="B54" s="479">
        <f>pdeReportingDate</f>
        <v>45037</v>
      </c>
      <c r="C54" s="479"/>
      <c r="D54" s="479"/>
      <c r="E54" s="479"/>
      <c r="F54" s="474"/>
      <c r="G54" s="474"/>
      <c r="H54" s="474"/>
      <c r="M54" s="85"/>
    </row>
    <row r="55" spans="1:13" s="39" customFormat="1" ht="1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72" t="s">
        <v>8</v>
      </c>
      <c r="B56" s="480" t="str">
        <f>authorName</f>
        <v>Стефка Левиджова</v>
      </c>
      <c r="C56" s="480"/>
      <c r="D56" s="480"/>
      <c r="E56" s="480"/>
      <c r="F56" s="67"/>
      <c r="G56" s="67"/>
      <c r="H56" s="67"/>
    </row>
    <row r="57" spans="1:8" s="39" customFormat="1" ht="1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3"/>
      <c r="B59" s="478" t="s">
        <v>668</v>
      </c>
      <c r="C59" s="478"/>
      <c r="D59" s="478"/>
      <c r="E59" s="478"/>
      <c r="F59" s="352"/>
      <c r="G59" s="41"/>
      <c r="H59" s="39"/>
    </row>
    <row r="60" spans="1:8" ht="15">
      <c r="A60" s="473"/>
      <c r="B60" s="478" t="s">
        <v>668</v>
      </c>
      <c r="C60" s="478"/>
      <c r="D60" s="478"/>
      <c r="E60" s="478"/>
      <c r="F60" s="352"/>
      <c r="G60" s="41"/>
      <c r="H60" s="39"/>
    </row>
    <row r="61" spans="1:8" ht="15">
      <c r="A61" s="473"/>
      <c r="B61" s="478" t="s">
        <v>668</v>
      </c>
      <c r="C61" s="478"/>
      <c r="D61" s="478"/>
      <c r="E61" s="478"/>
      <c r="F61" s="352"/>
      <c r="G61" s="41"/>
      <c r="H61" s="39"/>
    </row>
    <row r="62" spans="1:8" ht="15">
      <c r="A62" s="473"/>
      <c r="B62" s="478" t="s">
        <v>668</v>
      </c>
      <c r="C62" s="478"/>
      <c r="D62" s="478"/>
      <c r="E62" s="478"/>
      <c r="F62" s="352"/>
      <c r="G62" s="41"/>
      <c r="H62" s="39"/>
    </row>
    <row r="63" spans="1:8" ht="15">
      <c r="A63" s="473"/>
      <c r="B63" s="478"/>
      <c r="C63" s="478"/>
      <c r="D63" s="478"/>
      <c r="E63" s="478"/>
      <c r="F63" s="352"/>
      <c r="G63" s="41"/>
      <c r="H63" s="39"/>
    </row>
    <row r="64" spans="1:8" ht="15">
      <c r="A64" s="473"/>
      <c r="B64" s="478"/>
      <c r="C64" s="478"/>
      <c r="D64" s="478"/>
      <c r="E64" s="478"/>
      <c r="F64" s="352"/>
      <c r="G64" s="41"/>
      <c r="H64" s="39"/>
    </row>
    <row r="65" spans="1:8" ht="15">
      <c r="A65" s="473"/>
      <c r="B65" s="478"/>
      <c r="C65" s="478"/>
      <c r="D65" s="478"/>
      <c r="E65" s="478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I18" sqref="I18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0.7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0.7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5378</v>
      </c>
      <c r="D13" s="362">
        <f>'1-Баланс'!H20</f>
        <v>19565</v>
      </c>
      <c r="E13" s="362">
        <f>'1-Баланс'!H21</f>
        <v>0</v>
      </c>
      <c r="F13" s="362">
        <f>'1-Баланс'!H23</f>
        <v>538</v>
      </c>
      <c r="G13" s="362">
        <f>'1-Баланс'!H24</f>
        <v>0</v>
      </c>
      <c r="H13" s="363"/>
      <c r="I13" s="362">
        <f>'1-Баланс'!H29+'1-Баланс'!H32</f>
        <v>72619</v>
      </c>
      <c r="J13" s="362">
        <f>'1-Баланс'!H30+'1-Баланс'!H33</f>
        <v>0</v>
      </c>
      <c r="K13" s="363"/>
      <c r="L13" s="362">
        <f>SUM(C13:K13)</f>
        <v>98100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0">
        <f>C13+C14</f>
        <v>5378</v>
      </c>
      <c r="D17" s="430">
        <f aca="true" t="shared" si="2" ref="D17:M17">D13+D14</f>
        <v>19565</v>
      </c>
      <c r="E17" s="430">
        <f t="shared" si="2"/>
        <v>0</v>
      </c>
      <c r="F17" s="430">
        <f t="shared" si="2"/>
        <v>538</v>
      </c>
      <c r="G17" s="430">
        <f t="shared" si="2"/>
        <v>0</v>
      </c>
      <c r="H17" s="430">
        <f t="shared" si="2"/>
        <v>0</v>
      </c>
      <c r="I17" s="430">
        <f t="shared" si="2"/>
        <v>72619</v>
      </c>
      <c r="J17" s="430">
        <f t="shared" si="2"/>
        <v>0</v>
      </c>
      <c r="K17" s="430">
        <f t="shared" si="2"/>
        <v>0</v>
      </c>
      <c r="L17" s="362">
        <f t="shared" si="1"/>
        <v>98100</v>
      </c>
      <c r="M17" s="431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6319</v>
      </c>
      <c r="J18" s="362">
        <f>+'1-Баланс'!G33</f>
        <v>0</v>
      </c>
      <c r="K18" s="363"/>
      <c r="L18" s="362">
        <f t="shared" si="1"/>
        <v>6319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">
      <c r="A31" s="325" t="s">
        <v>501</v>
      </c>
      <c r="B31" s="326" t="s">
        <v>502</v>
      </c>
      <c r="C31" s="430">
        <f>C19+C22+C23+C26+C30+C29+C17+C18</f>
        <v>5378</v>
      </c>
      <c r="D31" s="430">
        <f aca="true" t="shared" si="6" ref="D31:M31">D19+D22+D23+D26+D30+D29+D17+D18</f>
        <v>19565</v>
      </c>
      <c r="E31" s="430">
        <f t="shared" si="6"/>
        <v>0</v>
      </c>
      <c r="F31" s="430">
        <f t="shared" si="6"/>
        <v>538</v>
      </c>
      <c r="G31" s="430">
        <f t="shared" si="6"/>
        <v>0</v>
      </c>
      <c r="H31" s="430">
        <f t="shared" si="6"/>
        <v>0</v>
      </c>
      <c r="I31" s="430">
        <f t="shared" si="6"/>
        <v>78938</v>
      </c>
      <c r="J31" s="430">
        <f t="shared" si="6"/>
        <v>0</v>
      </c>
      <c r="K31" s="430">
        <f t="shared" si="6"/>
        <v>0</v>
      </c>
      <c r="L31" s="362">
        <f t="shared" si="1"/>
        <v>104419</v>
      </c>
      <c r="M31" s="431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5378</v>
      </c>
      <c r="D34" s="365">
        <f t="shared" si="7"/>
        <v>19565</v>
      </c>
      <c r="E34" s="365">
        <f t="shared" si="7"/>
        <v>0</v>
      </c>
      <c r="F34" s="365">
        <f t="shared" si="7"/>
        <v>538</v>
      </c>
      <c r="G34" s="365">
        <f t="shared" si="7"/>
        <v>0</v>
      </c>
      <c r="H34" s="365">
        <f t="shared" si="7"/>
        <v>0</v>
      </c>
      <c r="I34" s="365">
        <f t="shared" si="7"/>
        <v>78938</v>
      </c>
      <c r="J34" s="365">
        <f t="shared" si="7"/>
        <v>0</v>
      </c>
      <c r="K34" s="365">
        <f t="shared" si="7"/>
        <v>0</v>
      </c>
      <c r="L34" s="428">
        <f t="shared" si="1"/>
        <v>104419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71" t="s">
        <v>666</v>
      </c>
      <c r="B38" s="479">
        <f>pdeReportingDate</f>
        <v>45037</v>
      </c>
      <c r="C38" s="479"/>
      <c r="D38" s="479"/>
      <c r="E38" s="479"/>
      <c r="F38" s="479"/>
      <c r="G38" s="479"/>
      <c r="H38" s="479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0" t="str">
        <f>authorName</f>
        <v>Стефка Левиджова</v>
      </c>
      <c r="C40" s="480"/>
      <c r="D40" s="480"/>
      <c r="E40" s="480"/>
      <c r="F40" s="480"/>
      <c r="G40" s="480"/>
      <c r="H40" s="480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3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">
      <c r="A44" s="473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">
      <c r="A45" s="473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">
      <c r="A46" s="473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">
      <c r="A47" s="473"/>
      <c r="B47" s="478"/>
      <c r="C47" s="478"/>
      <c r="D47" s="478"/>
      <c r="E47" s="478"/>
      <c r="F47" s="352"/>
      <c r="G47" s="41"/>
      <c r="H47" s="39"/>
      <c r="M47" s="110"/>
    </row>
    <row r="48" spans="1:13" ht="15">
      <c r="A48" s="473"/>
      <c r="B48" s="478"/>
      <c r="C48" s="478"/>
      <c r="D48" s="478"/>
      <c r="E48" s="478"/>
      <c r="F48" s="352"/>
      <c r="G48" s="41"/>
      <c r="H48" s="39"/>
      <c r="M48" s="110"/>
    </row>
    <row r="49" spans="1:13" ht="15">
      <c r="A49" s="473"/>
      <c r="B49" s="478"/>
      <c r="C49" s="478"/>
      <c r="D49" s="478"/>
      <c r="E49" s="478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6" t="s">
        <v>691</v>
      </c>
      <c r="B12" s="457"/>
      <c r="C12" s="79">
        <v>982</v>
      </c>
      <c r="D12" s="79">
        <v>100</v>
      </c>
      <c r="E12" s="79"/>
      <c r="F12" s="259">
        <f>C12-E12</f>
        <v>982</v>
      </c>
    </row>
    <row r="13" spans="1:6" ht="15">
      <c r="A13" s="456" t="s">
        <v>692</v>
      </c>
      <c r="B13" s="457"/>
      <c r="C13" s="79">
        <v>8165</v>
      </c>
      <c r="D13" s="79">
        <v>100</v>
      </c>
      <c r="E13" s="79"/>
      <c r="F13" s="259">
        <f aca="true" t="shared" si="0" ref="F13:F26">C13-E13</f>
        <v>8165</v>
      </c>
    </row>
    <row r="14" spans="1:6" ht="15">
      <c r="A14" s="456" t="s">
        <v>694</v>
      </c>
      <c r="B14" s="457"/>
      <c r="C14" s="79">
        <v>16456</v>
      </c>
      <c r="D14" s="79">
        <v>100</v>
      </c>
      <c r="E14" s="79"/>
      <c r="F14" s="259">
        <f t="shared" si="0"/>
        <v>16456</v>
      </c>
    </row>
    <row r="15" spans="1:6" ht="15">
      <c r="A15" s="456" t="s">
        <v>695</v>
      </c>
      <c r="B15" s="457"/>
      <c r="C15" s="79">
        <v>3352</v>
      </c>
      <c r="D15" s="79">
        <v>100</v>
      </c>
      <c r="E15" s="79"/>
      <c r="F15" s="259">
        <f t="shared" si="0"/>
        <v>3352</v>
      </c>
    </row>
    <row r="16" spans="1:6" ht="1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28955</v>
      </c>
      <c r="D27" s="262"/>
      <c r="E27" s="262">
        <f>SUM(E12:E26)</f>
        <v>0</v>
      </c>
      <c r="F27" s="262">
        <f>SUM(F12:F26)</f>
        <v>28955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28955</v>
      </c>
      <c r="D79" s="262"/>
      <c r="E79" s="262">
        <f>E78+E61+E44+E27</f>
        <v>0</v>
      </c>
      <c r="F79" s="262">
        <f>F78+F61+F44+F27</f>
        <v>28955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6" t="s">
        <v>693</v>
      </c>
      <c r="B82" s="457"/>
      <c r="C82" s="79">
        <v>17300</v>
      </c>
      <c r="D82" s="79">
        <v>100</v>
      </c>
      <c r="E82" s="79"/>
      <c r="F82" s="259">
        <f>C82-E82</f>
        <v>17300</v>
      </c>
    </row>
    <row r="83" spans="1:6" ht="1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17300</v>
      </c>
      <c r="D97" s="262"/>
      <c r="E97" s="262">
        <f>SUM(E82:E96)</f>
        <v>0</v>
      </c>
      <c r="F97" s="262">
        <f>SUM(F82:F96)</f>
        <v>17300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17300</v>
      </c>
      <c r="D149" s="262"/>
      <c r="E149" s="262">
        <f>E148+E131+E114+E97</f>
        <v>0</v>
      </c>
      <c r="F149" s="262">
        <f>F148+F131+F114+F97</f>
        <v>17300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71" t="s">
        <v>666</v>
      </c>
      <c r="B151" s="479">
        <f>pdeReportingDate</f>
        <v>45037</v>
      </c>
      <c r="C151" s="479"/>
      <c r="D151" s="479"/>
      <c r="E151" s="479"/>
      <c r="F151" s="479"/>
      <c r="G151" s="479"/>
      <c r="H151" s="479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0" t="str">
        <f>authorName</f>
        <v>Стефка Левиджова</v>
      </c>
      <c r="C153" s="480"/>
      <c r="D153" s="480"/>
      <c r="E153" s="480"/>
      <c r="F153" s="480"/>
      <c r="G153" s="480"/>
      <c r="H153" s="480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3"/>
      <c r="B156" s="478" t="s">
        <v>668</v>
      </c>
      <c r="C156" s="478"/>
      <c r="D156" s="478"/>
      <c r="E156" s="478"/>
      <c r="F156" s="352"/>
      <c r="G156" s="41"/>
      <c r="H156" s="39"/>
    </row>
    <row r="157" spans="1:8" ht="15">
      <c r="A157" s="473"/>
      <c r="B157" s="478" t="s">
        <v>668</v>
      </c>
      <c r="C157" s="478"/>
      <c r="D157" s="478"/>
      <c r="E157" s="478"/>
      <c r="F157" s="352"/>
      <c r="G157" s="41"/>
      <c r="H157" s="39"/>
    </row>
    <row r="158" spans="1:8" ht="15">
      <c r="A158" s="473"/>
      <c r="B158" s="478" t="s">
        <v>668</v>
      </c>
      <c r="C158" s="478"/>
      <c r="D158" s="478"/>
      <c r="E158" s="478"/>
      <c r="F158" s="352"/>
      <c r="G158" s="41"/>
      <c r="H158" s="39"/>
    </row>
    <row r="159" spans="1:8" ht="15">
      <c r="A159" s="473"/>
      <c r="B159" s="478" t="s">
        <v>668</v>
      </c>
      <c r="C159" s="478"/>
      <c r="D159" s="478"/>
      <c r="E159" s="478"/>
      <c r="F159" s="352"/>
      <c r="G159" s="41"/>
      <c r="H159" s="39"/>
    </row>
    <row r="160" spans="1:8" ht="15">
      <c r="A160" s="473"/>
      <c r="B160" s="478"/>
      <c r="C160" s="478"/>
      <c r="D160" s="478"/>
      <c r="E160" s="478"/>
      <c r="F160" s="352"/>
      <c r="G160" s="41"/>
      <c r="H160" s="39"/>
    </row>
    <row r="161" spans="1:8" ht="15">
      <c r="A161" s="473"/>
      <c r="B161" s="478"/>
      <c r="C161" s="478"/>
      <c r="D161" s="478"/>
      <c r="E161" s="478"/>
      <c r="F161" s="352"/>
      <c r="G161" s="41"/>
      <c r="H161" s="39"/>
    </row>
    <row r="162" spans="1:8" ht="15">
      <c r="A162" s="473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"СПИДИ"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01.01.2023 г. до 31.03.2023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206079</v>
      </c>
      <c r="D6" s="452">
        <f aca="true" t="shared" si="0" ref="D6:D15">C6-E6</f>
        <v>0</v>
      </c>
      <c r="E6" s="451">
        <f>'1-Баланс'!G95</f>
        <v>206079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104419</v>
      </c>
      <c r="D7" s="452">
        <f t="shared" si="0"/>
        <v>99041</v>
      </c>
      <c r="E7" s="451">
        <f>'1-Баланс'!G18</f>
        <v>5378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6319</v>
      </c>
      <c r="D8" s="452">
        <f t="shared" si="0"/>
        <v>0</v>
      </c>
      <c r="E8" s="451">
        <f>ABS('2-Отчет за доходите'!C44)-ABS('2-Отчет за доходите'!G44)</f>
        <v>6319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38973</v>
      </c>
      <c r="D9" s="452">
        <f t="shared" si="0"/>
        <v>0</v>
      </c>
      <c r="E9" s="451">
        <f>'3-Отчет за паричния поток'!C45</f>
        <v>38973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35454</v>
      </c>
      <c r="D10" s="452">
        <f t="shared" si="0"/>
        <v>0</v>
      </c>
      <c r="E10" s="451">
        <f>'3-Отчет за паричния поток'!C46</f>
        <v>35454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104419</v>
      </c>
      <c r="D11" s="452">
        <f t="shared" si="0"/>
        <v>0</v>
      </c>
      <c r="E11" s="451">
        <f>'4-Отчет за собствения капитал'!L34</f>
        <v>104419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46255</v>
      </c>
      <c r="D12" s="452">
        <f t="shared" si="0"/>
        <v>0</v>
      </c>
      <c r="E12" s="451">
        <f>'Справка 5'!C27+'Справка 5'!C97</f>
        <v>46255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0.09284864157985218</v>
      </c>
      <c r="E3" s="423"/>
    </row>
    <row r="4" spans="1:4" ht="30.7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0.060515806510309425</v>
      </c>
    </row>
    <row r="5" spans="1:4" ht="30.7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0.0621581743065119</v>
      </c>
    </row>
    <row r="6" spans="1:4" ht="30.7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0.030662998170604475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1.1150267046757758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70">
        <v>6</v>
      </c>
      <c r="B10" s="368" t="s">
        <v>590</v>
      </c>
      <c r="C10" s="369" t="s">
        <v>591</v>
      </c>
      <c r="D10" s="418">
        <f>'1-Баланс'!C94/'1-Баланс'!G79</f>
        <v>1.2675581417753714</v>
      </c>
    </row>
    <row r="11" spans="1:4" ht="62.25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1.2395807240987302</v>
      </c>
    </row>
    <row r="12" spans="1:4" ht="46.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0.6831345497986474</v>
      </c>
    </row>
    <row r="13" spans="1:4" ht="30.75">
      <c r="A13" s="370">
        <v>9</v>
      </c>
      <c r="B13" s="368" t="s">
        <v>594</v>
      </c>
      <c r="C13" s="369" t="s">
        <v>595</v>
      </c>
      <c r="D13" s="418">
        <f>'1-Баланс'!C92/'1-Баланс'!G79</f>
        <v>0.6831345497986474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0.7263054544678399</v>
      </c>
    </row>
    <row r="16" spans="1:4" ht="30.7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0.3302471382333959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0.32274614087430276</v>
      </c>
    </row>
    <row r="19" spans="1:4" ht="30.75">
      <c r="A19" s="370">
        <v>13</v>
      </c>
      <c r="B19" s="368" t="s">
        <v>624</v>
      </c>
      <c r="C19" s="369" t="s">
        <v>600</v>
      </c>
      <c r="D19" s="418">
        <f>D4/D5</f>
        <v>0.9735776056081747</v>
      </c>
    </row>
    <row r="20" spans="1:4" ht="30.75">
      <c r="A20" s="370">
        <v>14</v>
      </c>
      <c r="B20" s="368" t="s">
        <v>601</v>
      </c>
      <c r="C20" s="369" t="s">
        <v>602</v>
      </c>
      <c r="D20" s="418">
        <f>D6/D5</f>
        <v>0.49330596518810743</v>
      </c>
    </row>
    <row r="21" spans="1:5" ht="1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7469</v>
      </c>
      <c r="E21" s="475"/>
    </row>
    <row r="22" spans="1:4" ht="46.5">
      <c r="A22" s="370">
        <v>16</v>
      </c>
      <c r="B22" s="368" t="s">
        <v>607</v>
      </c>
      <c r="C22" s="369" t="s">
        <v>608</v>
      </c>
      <c r="D22" s="424">
        <f>D21/'1-Баланс'!G37</f>
        <v>0.07152912784071865</v>
      </c>
    </row>
    <row r="23" spans="1:4" ht="30.7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0.192098032589371</v>
      </c>
    </row>
    <row r="24" spans="1:4" ht="30.7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7.775738106164908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59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59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45814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59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12263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59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59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20714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59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59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59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9906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59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88697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59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59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59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59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3554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59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59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59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3554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59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59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59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59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59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59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59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59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59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59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59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59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59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59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59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59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59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59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59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1101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59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1101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59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59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687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59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140294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59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1452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59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59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59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59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59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59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1452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59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1641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59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21053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59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59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59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59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59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59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6185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59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28879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59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59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59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59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59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59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59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59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290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59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35024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59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140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59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59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35454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59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59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65785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59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206079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59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59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59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59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59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59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59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59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59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59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59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59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59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59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59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72619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59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72619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59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59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59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6319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59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59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78938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59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104419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59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59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59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45595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59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59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59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59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3013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59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48608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59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1153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59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59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59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59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49761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59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21022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59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59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23342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59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2991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59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59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9301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59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59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6898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59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1811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59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2341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59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7535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59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59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51899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59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59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59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59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51899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59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206079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59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3145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59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34358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59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5605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59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14561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59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2438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59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59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59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479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59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59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59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60586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59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448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59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59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59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4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59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452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59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61038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59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7021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59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59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59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61038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59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7021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59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702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59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702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59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59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59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6319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59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59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6319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59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68059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59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59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59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66419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59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1638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59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68057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59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59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59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59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59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59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59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59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59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68059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59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59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59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59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68059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59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59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59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59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59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68059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59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80721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59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-51582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59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59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-15404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59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-3498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59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-1080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59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59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59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-35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59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-7814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59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1308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59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-976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59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148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59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59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59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59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-587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59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59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59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59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59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-1415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59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59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59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59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59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-3390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59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-22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59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59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59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-3412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59">
        <f t="shared" si="20"/>
        <v>45016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-3519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59">
        <f t="shared" si="20"/>
        <v>45016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38973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59">
        <f t="shared" si="20"/>
        <v>45016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35454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59">
        <f t="shared" si="20"/>
        <v>45016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59">
        <f t="shared" si="20"/>
        <v>45016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59">
        <f aca="true" t="shared" si="23" ref="C218:C281">endDate</f>
        <v>45016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59">
        <f t="shared" si="23"/>
        <v>45016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59">
        <f t="shared" si="23"/>
        <v>45016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59">
        <f t="shared" si="23"/>
        <v>45016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59">
        <f t="shared" si="23"/>
        <v>45016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59">
        <f t="shared" si="23"/>
        <v>45016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59">
        <f t="shared" si="23"/>
        <v>45016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59">
        <f t="shared" si="23"/>
        <v>45016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59">
        <f t="shared" si="23"/>
        <v>45016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59">
        <f t="shared" si="23"/>
        <v>45016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59">
        <f t="shared" si="23"/>
        <v>45016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59">
        <f t="shared" si="23"/>
        <v>45016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59">
        <f t="shared" si="23"/>
        <v>45016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59">
        <f t="shared" si="23"/>
        <v>45016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59">
        <f t="shared" si="23"/>
        <v>45016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59">
        <f t="shared" si="23"/>
        <v>45016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59">
        <f t="shared" si="23"/>
        <v>45016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59">
        <f t="shared" si="23"/>
        <v>45016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59">
        <f t="shared" si="23"/>
        <v>45016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59">
        <f t="shared" si="23"/>
        <v>45016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59">
        <f t="shared" si="23"/>
        <v>45016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59">
        <f t="shared" si="23"/>
        <v>45016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59">
        <f t="shared" si="23"/>
        <v>45016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59">
        <f t="shared" si="23"/>
        <v>45016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59">
        <f t="shared" si="23"/>
        <v>45016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59">
        <f t="shared" si="23"/>
        <v>45016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59">
        <f t="shared" si="23"/>
        <v>45016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59">
        <f t="shared" si="23"/>
        <v>45016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59">
        <f t="shared" si="23"/>
        <v>45016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59">
        <f t="shared" si="23"/>
        <v>45016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59">
        <f t="shared" si="23"/>
        <v>45016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59">
        <f t="shared" si="23"/>
        <v>45016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59">
        <f t="shared" si="23"/>
        <v>45016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59">
        <f t="shared" si="23"/>
        <v>45016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59">
        <f t="shared" si="23"/>
        <v>45016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59">
        <f t="shared" si="23"/>
        <v>45016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59">
        <f t="shared" si="23"/>
        <v>45016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59">
        <f t="shared" si="23"/>
        <v>45016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59">
        <f t="shared" si="23"/>
        <v>45016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59">
        <f t="shared" si="23"/>
        <v>45016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59">
        <f t="shared" si="23"/>
        <v>45016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59">
        <f t="shared" si="23"/>
        <v>45016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59">
        <f t="shared" si="23"/>
        <v>45016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59">
        <f t="shared" si="23"/>
        <v>45016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59">
        <f t="shared" si="23"/>
        <v>45016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59">
        <f t="shared" si="23"/>
        <v>45016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59">
        <f t="shared" si="23"/>
        <v>45016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59">
        <f t="shared" si="23"/>
        <v>45016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59">
        <f t="shared" si="23"/>
        <v>45016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59">
        <f t="shared" si="23"/>
        <v>45016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59">
        <f t="shared" si="23"/>
        <v>45016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59">
        <f t="shared" si="23"/>
        <v>45016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59">
        <f t="shared" si="23"/>
        <v>45016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59">
        <f t="shared" si="23"/>
        <v>45016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59">
        <f t="shared" si="23"/>
        <v>45016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59">
        <f t="shared" si="23"/>
        <v>45016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59">
        <f t="shared" si="23"/>
        <v>45016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59">
        <f t="shared" si="23"/>
        <v>45016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59">
        <f t="shared" si="23"/>
        <v>45016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59">
        <f t="shared" si="23"/>
        <v>45016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59">
        <f t="shared" si="23"/>
        <v>45016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59">
        <f t="shared" si="23"/>
        <v>45016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59">
        <f t="shared" si="23"/>
        <v>45016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59">
        <f t="shared" si="23"/>
        <v>45016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59">
        <f aca="true" t="shared" si="26" ref="C282:C345">endDate</f>
        <v>45016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59">
        <f t="shared" si="26"/>
        <v>45016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59">
        <f t="shared" si="26"/>
        <v>45016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59">
        <f t="shared" si="26"/>
        <v>45016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59">
        <f t="shared" si="26"/>
        <v>45016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59">
        <f t="shared" si="26"/>
        <v>45016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59">
        <f t="shared" si="26"/>
        <v>45016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59">
        <f t="shared" si="26"/>
        <v>45016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59">
        <f t="shared" si="26"/>
        <v>45016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59">
        <f t="shared" si="26"/>
        <v>45016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59">
        <f t="shared" si="26"/>
        <v>45016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59">
        <f t="shared" si="26"/>
        <v>45016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59">
        <f t="shared" si="26"/>
        <v>45016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59">
        <f t="shared" si="26"/>
        <v>45016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59">
        <f t="shared" si="26"/>
        <v>45016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59">
        <f t="shared" si="26"/>
        <v>45016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59">
        <f t="shared" si="26"/>
        <v>45016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59">
        <f t="shared" si="26"/>
        <v>45016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59">
        <f t="shared" si="26"/>
        <v>45016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59">
        <f t="shared" si="26"/>
        <v>45016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59">
        <f t="shared" si="26"/>
        <v>45016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59">
        <f t="shared" si="26"/>
        <v>45016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59">
        <f t="shared" si="26"/>
        <v>45016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59">
        <f t="shared" si="26"/>
        <v>45016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59">
        <f t="shared" si="26"/>
        <v>45016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59">
        <f t="shared" si="26"/>
        <v>45016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59">
        <f t="shared" si="26"/>
        <v>45016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59">
        <f t="shared" si="26"/>
        <v>45016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59">
        <f t="shared" si="26"/>
        <v>45016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59">
        <f t="shared" si="26"/>
        <v>45016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59">
        <f t="shared" si="26"/>
        <v>45016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59">
        <f t="shared" si="26"/>
        <v>45016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59">
        <f t="shared" si="26"/>
        <v>45016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59">
        <f t="shared" si="26"/>
        <v>45016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59">
        <f t="shared" si="26"/>
        <v>45016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59">
        <f t="shared" si="26"/>
        <v>45016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59">
        <f t="shared" si="26"/>
        <v>45016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59">
        <f t="shared" si="26"/>
        <v>45016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59">
        <f t="shared" si="26"/>
        <v>45016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59">
        <f t="shared" si="26"/>
        <v>45016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59">
        <f t="shared" si="26"/>
        <v>45016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59">
        <f t="shared" si="26"/>
        <v>45016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59">
        <f t="shared" si="26"/>
        <v>45016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59">
        <f t="shared" si="26"/>
        <v>45016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59">
        <f t="shared" si="26"/>
        <v>45016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59">
        <f t="shared" si="26"/>
        <v>45016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59">
        <f t="shared" si="26"/>
        <v>45016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59">
        <f t="shared" si="26"/>
        <v>45016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59">
        <f t="shared" si="26"/>
        <v>45016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59">
        <f t="shared" si="26"/>
        <v>45016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59">
        <f t="shared" si="26"/>
        <v>45016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59">
        <f t="shared" si="26"/>
        <v>45016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59">
        <f t="shared" si="26"/>
        <v>45016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59">
        <f t="shared" si="26"/>
        <v>45016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59">
        <f t="shared" si="26"/>
        <v>45016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59">
        <f t="shared" si="26"/>
        <v>45016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59">
        <f t="shared" si="26"/>
        <v>45016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59">
        <f t="shared" si="26"/>
        <v>45016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59">
        <f t="shared" si="26"/>
        <v>45016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59">
        <f t="shared" si="26"/>
        <v>45016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59">
        <f t="shared" si="26"/>
        <v>45016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59">
        <f t="shared" si="26"/>
        <v>45016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59">
        <f t="shared" si="26"/>
        <v>45016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59">
        <f t="shared" si="26"/>
        <v>45016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59">
        <f aca="true" t="shared" si="29" ref="C346:C409">endDate</f>
        <v>45016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59">
        <f t="shared" si="29"/>
        <v>45016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59">
        <f t="shared" si="29"/>
        <v>45016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59">
        <f t="shared" si="29"/>
        <v>45016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59">
        <f t="shared" si="29"/>
        <v>45016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72619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59">
        <f t="shared" si="29"/>
        <v>45016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59">
        <f t="shared" si="29"/>
        <v>45016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59">
        <f t="shared" si="29"/>
        <v>45016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59">
        <f t="shared" si="29"/>
        <v>45016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72619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59">
        <f t="shared" si="29"/>
        <v>45016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6319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59">
        <f t="shared" si="29"/>
        <v>45016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59">
        <f t="shared" si="29"/>
        <v>45016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59">
        <f t="shared" si="29"/>
        <v>45016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59">
        <f t="shared" si="29"/>
        <v>45016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59">
        <f t="shared" si="29"/>
        <v>45016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59">
        <f t="shared" si="29"/>
        <v>45016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59">
        <f t="shared" si="29"/>
        <v>45016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59">
        <f t="shared" si="29"/>
        <v>45016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59">
        <f t="shared" si="29"/>
        <v>45016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59">
        <f t="shared" si="29"/>
        <v>45016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59">
        <f t="shared" si="29"/>
        <v>45016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59">
        <f t="shared" si="29"/>
        <v>45016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59">
        <f t="shared" si="29"/>
        <v>45016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78938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59">
        <f t="shared" si="29"/>
        <v>45016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59">
        <f t="shared" si="29"/>
        <v>45016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59">
        <f t="shared" si="29"/>
        <v>45016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78938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59">
        <f t="shared" si="29"/>
        <v>45016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59">
        <f t="shared" si="29"/>
        <v>45016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59">
        <f t="shared" si="29"/>
        <v>45016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59">
        <f t="shared" si="29"/>
        <v>45016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59">
        <f t="shared" si="29"/>
        <v>45016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59">
        <f t="shared" si="29"/>
        <v>45016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59">
        <f t="shared" si="29"/>
        <v>45016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59">
        <f t="shared" si="29"/>
        <v>45016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59">
        <f t="shared" si="29"/>
        <v>45016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59">
        <f t="shared" si="29"/>
        <v>45016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59">
        <f t="shared" si="29"/>
        <v>45016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59">
        <f t="shared" si="29"/>
        <v>45016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59">
        <f t="shared" si="29"/>
        <v>45016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59">
        <f t="shared" si="29"/>
        <v>45016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59">
        <f t="shared" si="29"/>
        <v>45016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59">
        <f t="shared" si="29"/>
        <v>45016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59">
        <f t="shared" si="29"/>
        <v>45016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59">
        <f t="shared" si="29"/>
        <v>45016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59">
        <f t="shared" si="29"/>
        <v>45016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59">
        <f t="shared" si="29"/>
        <v>45016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59">
        <f t="shared" si="29"/>
        <v>45016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59">
        <f t="shared" si="29"/>
        <v>45016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59">
        <f t="shared" si="29"/>
        <v>45016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59">
        <f t="shared" si="29"/>
        <v>45016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59">
        <f t="shared" si="29"/>
        <v>45016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59">
        <f t="shared" si="29"/>
        <v>45016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59">
        <f t="shared" si="29"/>
        <v>45016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59">
        <f t="shared" si="29"/>
        <v>45016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59">
        <f t="shared" si="29"/>
        <v>45016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59">
        <f t="shared" si="29"/>
        <v>45016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59">
        <f t="shared" si="29"/>
        <v>45016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59">
        <f t="shared" si="29"/>
        <v>45016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59">
        <f t="shared" si="29"/>
        <v>45016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59">
        <f t="shared" si="29"/>
        <v>45016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59">
        <f t="shared" si="29"/>
        <v>45016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59">
        <f t="shared" si="29"/>
        <v>45016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59">
        <f t="shared" si="29"/>
        <v>45016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59">
        <f t="shared" si="29"/>
        <v>45016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59">
        <f aca="true" t="shared" si="32" ref="C410:C459">endDate</f>
        <v>45016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59">
        <f t="shared" si="32"/>
        <v>45016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59">
        <f t="shared" si="32"/>
        <v>45016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59">
        <f t="shared" si="32"/>
        <v>45016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59">
        <f t="shared" si="32"/>
        <v>45016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59">
        <f t="shared" si="32"/>
        <v>45016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59">
        <f t="shared" si="32"/>
        <v>45016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98100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59">
        <f t="shared" si="32"/>
        <v>45016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59">
        <f t="shared" si="32"/>
        <v>45016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59">
        <f t="shared" si="32"/>
        <v>45016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59">
        <f t="shared" si="32"/>
        <v>45016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98100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59">
        <f t="shared" si="32"/>
        <v>45016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6319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59">
        <f t="shared" si="32"/>
        <v>45016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59">
        <f t="shared" si="32"/>
        <v>45016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59">
        <f t="shared" si="32"/>
        <v>45016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59">
        <f t="shared" si="32"/>
        <v>45016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59">
        <f t="shared" si="32"/>
        <v>45016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59">
        <f t="shared" si="32"/>
        <v>45016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59">
        <f t="shared" si="32"/>
        <v>45016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59">
        <f t="shared" si="32"/>
        <v>45016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59">
        <f t="shared" si="32"/>
        <v>45016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59">
        <f t="shared" si="32"/>
        <v>45016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59">
        <f t="shared" si="32"/>
        <v>45016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59">
        <f t="shared" si="32"/>
        <v>45016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59">
        <f t="shared" si="32"/>
        <v>45016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104419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59">
        <f t="shared" si="32"/>
        <v>45016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59">
        <f t="shared" si="32"/>
        <v>45016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59">
        <f t="shared" si="32"/>
        <v>45016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104419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59">
        <f t="shared" si="32"/>
        <v>45016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59">
        <f t="shared" si="32"/>
        <v>45016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59">
        <f t="shared" si="32"/>
        <v>45016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59">
        <f t="shared" si="32"/>
        <v>45016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59">
        <f t="shared" si="32"/>
        <v>45016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59">
        <f t="shared" si="32"/>
        <v>45016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59">
        <f t="shared" si="32"/>
        <v>45016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59">
        <f t="shared" si="32"/>
        <v>45016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59">
        <f t="shared" si="32"/>
        <v>45016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59">
        <f t="shared" si="32"/>
        <v>45016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59">
        <f t="shared" si="32"/>
        <v>45016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59">
        <f t="shared" si="32"/>
        <v>45016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59">
        <f t="shared" si="32"/>
        <v>45016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59">
        <f t="shared" si="32"/>
        <v>45016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59">
        <f t="shared" si="32"/>
        <v>45016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59">
        <f t="shared" si="32"/>
        <v>45016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59">
        <f t="shared" si="32"/>
        <v>45016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59">
        <f t="shared" si="32"/>
        <v>45016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59">
        <f t="shared" si="32"/>
        <v>45016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59">
        <f t="shared" si="32"/>
        <v>45016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59">
        <f t="shared" si="32"/>
        <v>45016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59">
        <f t="shared" si="32"/>
        <v>45016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59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5">
        <f>'Справка 5'!C27</f>
        <v>28955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59">
        <f t="shared" si="35"/>
        <v>45016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59">
        <f t="shared" si="35"/>
        <v>45016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59">
        <f t="shared" si="35"/>
        <v>45016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59">
        <f t="shared" si="35"/>
        <v>45016</v>
      </c>
      <c r="D468" s="92" t="s">
        <v>528</v>
      </c>
      <c r="E468" s="92">
        <v>1</v>
      </c>
      <c r="F468" s="92" t="s">
        <v>517</v>
      </c>
      <c r="H468" s="285">
        <f>'Справка 5'!C79</f>
        <v>28955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59">
        <f t="shared" si="35"/>
        <v>45016</v>
      </c>
      <c r="D469" s="92" t="s">
        <v>530</v>
      </c>
      <c r="E469" s="92">
        <v>1</v>
      </c>
      <c r="F469" s="92" t="s">
        <v>518</v>
      </c>
      <c r="H469" s="285">
        <f>'Справка 5'!C97</f>
        <v>17300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59">
        <f t="shared" si="35"/>
        <v>45016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59">
        <f t="shared" si="35"/>
        <v>45016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59">
        <f t="shared" si="35"/>
        <v>45016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59">
        <f t="shared" si="35"/>
        <v>45016</v>
      </c>
      <c r="D473" s="92" t="s">
        <v>535</v>
      </c>
      <c r="E473" s="92">
        <v>1</v>
      </c>
      <c r="F473" s="92" t="s">
        <v>529</v>
      </c>
      <c r="H473" s="285">
        <f>'Справка 5'!C149</f>
        <v>17300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59">
        <f t="shared" si="35"/>
        <v>45016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59">
        <f t="shared" si="35"/>
        <v>45016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59">
        <f t="shared" si="35"/>
        <v>45016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59">
        <f t="shared" si="35"/>
        <v>45016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59">
        <f t="shared" si="35"/>
        <v>45016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59">
        <f t="shared" si="35"/>
        <v>45016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59">
        <f t="shared" si="35"/>
        <v>45016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59">
        <f t="shared" si="35"/>
        <v>45016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59">
        <f t="shared" si="35"/>
        <v>45016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59">
        <f t="shared" si="35"/>
        <v>45016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59">
        <f t="shared" si="35"/>
        <v>45016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59">
        <f t="shared" si="35"/>
        <v>45016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59">
        <f t="shared" si="35"/>
        <v>45016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59">
        <f t="shared" si="35"/>
        <v>45016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59">
        <f t="shared" si="35"/>
        <v>45016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59">
        <f t="shared" si="35"/>
        <v>45016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59">
        <f t="shared" si="35"/>
        <v>45016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59">
        <f t="shared" si="35"/>
        <v>45016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59">
        <f t="shared" si="35"/>
        <v>45016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59">
        <f t="shared" si="35"/>
        <v>45016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59">
        <f t="shared" si="35"/>
        <v>45016</v>
      </c>
      <c r="D494" s="92" t="s">
        <v>519</v>
      </c>
      <c r="E494" s="92">
        <v>4</v>
      </c>
      <c r="F494" s="92" t="s">
        <v>518</v>
      </c>
      <c r="H494" s="285">
        <f>'Справка 5'!F27</f>
        <v>28955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59">
        <f t="shared" si="35"/>
        <v>45016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59">
        <f t="shared" si="35"/>
        <v>45016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59">
        <f t="shared" si="35"/>
        <v>45016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59">
        <f t="shared" si="35"/>
        <v>45016</v>
      </c>
      <c r="D498" s="92" t="s">
        <v>528</v>
      </c>
      <c r="E498" s="92">
        <v>4</v>
      </c>
      <c r="F498" s="92" t="s">
        <v>517</v>
      </c>
      <c r="H498" s="285">
        <f>'Справка 5'!F79</f>
        <v>28955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59">
        <f t="shared" si="35"/>
        <v>45016</v>
      </c>
      <c r="D499" s="92" t="s">
        <v>530</v>
      </c>
      <c r="E499" s="92">
        <v>4</v>
      </c>
      <c r="F499" s="92" t="s">
        <v>518</v>
      </c>
      <c r="H499" s="285">
        <f>'Справка 5'!F97</f>
        <v>17300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59">
        <f t="shared" si="35"/>
        <v>45016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59">
        <f t="shared" si="35"/>
        <v>45016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59">
        <f t="shared" si="35"/>
        <v>45016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59">
        <f t="shared" si="35"/>
        <v>45016</v>
      </c>
      <c r="D503" s="92" t="s">
        <v>535</v>
      </c>
      <c r="E503" s="92">
        <v>4</v>
      </c>
      <c r="F503" s="92" t="s">
        <v>529</v>
      </c>
      <c r="H503" s="285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</cp:lastModifiedBy>
  <cp:lastPrinted>2023-04-25T11:48:20Z</cp:lastPrinted>
  <dcterms:created xsi:type="dcterms:W3CDTF">2006-09-16T00:00:00Z</dcterms:created>
  <dcterms:modified xsi:type="dcterms:W3CDTF">2023-05-02T12:11:07Z</dcterms:modified>
  <cp:category/>
  <cp:version/>
  <cp:contentType/>
  <cp:contentStatus/>
</cp:coreProperties>
</file>