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34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<sst xmlns="http://schemas.openxmlformats.org/spreadsheetml/2006/main" count="4322" uniqueCount="1004">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</sst>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44400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44377</v>
      </c>
    </row>
    <row r="11" spans="1:2" ht="15">
      <c r="A11" s="7" t="s">
        <v>977</v>
      </c>
      <c r="B11" s="578">
        <v>44400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01.01.2021 г. до 30.06.2021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173031</v>
      </c>
      <c r="D6" s="674">
        <f aca="true" t="shared" si="0" ref="D6:D15">C6-E6</f>
        <v>0</v>
      </c>
      <c r="E6" s="673">
        <f>'1-Баланс'!G95</f>
        <v>173031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86843</v>
      </c>
      <c r="D7" s="674">
        <f t="shared" si="0"/>
        <v>81465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9964</v>
      </c>
      <c r="D8" s="674">
        <f t="shared" si="0"/>
        <v>0</v>
      </c>
      <c r="E8" s="673">
        <f>ABS('2-Отчет за доходите'!C44)-ABS('2-Отчет за доходите'!G44)</f>
        <v>9964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19915</v>
      </c>
      <c r="D9" s="674">
        <f t="shared" si="0"/>
        <v>0</v>
      </c>
      <c r="E9" s="673">
        <f>'3-Отчет за паричния поток'!C45</f>
        <v>19915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17749</v>
      </c>
      <c r="D10" s="674">
        <f t="shared" si="0"/>
        <v>0</v>
      </c>
      <c r="E10" s="673">
        <f>'3-Отчет за паричния поток'!C46</f>
        <v>17749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86843</v>
      </c>
      <c r="D11" s="674">
        <f t="shared" si="0"/>
        <v>0</v>
      </c>
      <c r="E11" s="673">
        <f>'4-Отчет за собствения капитал'!L34</f>
        <v>86843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46255</v>
      </c>
      <c r="D12" s="674">
        <f t="shared" si="0"/>
        <v>0</v>
      </c>
      <c r="E12" s="673">
        <f>'Справка 5'!C27+'Справка 5'!C97</f>
        <v>46255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0.09948679034287197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0.11473578757067351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0.11560774121687474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0.0575850570129052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1.1241561063137826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1.1619677487352444</v>
      </c>
    </row>
    <row r="11" spans="1:4" ht="62.25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1.1523239881956155</v>
      </c>
    </row>
    <row r="12" spans="1:4" ht="46.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0.46766968802698144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0.46766968802698144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1.2332262076268579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0.5788211360969999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0.3570947371538137</v>
      </c>
    </row>
    <row r="19" spans="1:4" ht="30.75">
      <c r="A19" s="592">
        <v>13</v>
      </c>
      <c r="B19" s="590" t="s">
        <v>933</v>
      </c>
      <c r="C19" s="591" t="s">
        <v>906</v>
      </c>
      <c r="D19" s="640">
        <f>D4/D5</f>
        <v>0.9924576534666006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0.498107275574897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11808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0.1359695081929459</v>
      </c>
    </row>
    <row r="23" spans="1:4" ht="30.7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0.2005466824951866</v>
      </c>
    </row>
    <row r="24" spans="1:4" ht="30.7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4.287320300452668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39320</v>
      </c>
    </row>
    <row r="5" spans="1:8" ht="1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4906</v>
      </c>
    </row>
    <row r="6" spans="1:8" ht="1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24449</v>
      </c>
    </row>
    <row r="8" spans="1:8" ht="1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9555</v>
      </c>
    </row>
    <row r="11" spans="1:8" ht="1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78230</v>
      </c>
    </row>
    <row r="12" spans="1:8" ht="1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2617</v>
      </c>
    </row>
    <row r="16" spans="1:8" ht="1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2617</v>
      </c>
    </row>
    <row r="19" spans="1:8" ht="1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920</v>
      </c>
    </row>
    <row r="35" spans="1:8" ht="1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445</v>
      </c>
    </row>
    <row r="38" spans="1:8" ht="1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1365</v>
      </c>
    </row>
    <row r="39" spans="1:8" ht="1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465</v>
      </c>
    </row>
    <row r="41" spans="1:8" ht="1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128932</v>
      </c>
    </row>
    <row r="42" spans="1:8" ht="1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366</v>
      </c>
    </row>
    <row r="43" spans="1:8" ht="1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366</v>
      </c>
    </row>
    <row r="49" spans="1:8" ht="1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3834</v>
      </c>
    </row>
    <row r="50" spans="1:8" ht="1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19720</v>
      </c>
    </row>
    <row r="51" spans="1:8" ht="1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2430</v>
      </c>
    </row>
    <row r="57" spans="1:8" ht="1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25984</v>
      </c>
    </row>
    <row r="58" spans="1:8" ht="1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625</v>
      </c>
    </row>
    <row r="66" spans="1:8" ht="1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17012</v>
      </c>
    </row>
    <row r="67" spans="1:8" ht="1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112</v>
      </c>
    </row>
    <row r="68" spans="1:8" ht="1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17749</v>
      </c>
    </row>
    <row r="70" spans="1:8" ht="1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44099</v>
      </c>
    </row>
    <row r="72" spans="1:8" ht="1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173031</v>
      </c>
    </row>
    <row r="73" spans="1:8" ht="1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51398</v>
      </c>
    </row>
    <row r="88" spans="1:8" ht="1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51398</v>
      </c>
    </row>
    <row r="89" spans="1:8" ht="1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9964</v>
      </c>
    </row>
    <row r="92" spans="1:8" ht="1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61362</v>
      </c>
    </row>
    <row r="94" spans="1:8" ht="1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86843</v>
      </c>
    </row>
    <row r="95" spans="1:8" ht="1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47013</v>
      </c>
    </row>
    <row r="98" spans="1:8" ht="1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986</v>
      </c>
    </row>
    <row r="102" spans="1:8" ht="1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47999</v>
      </c>
    </row>
    <row r="103" spans="1:8" ht="1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229</v>
      </c>
    </row>
    <row r="104" spans="1:8" ht="1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</v>
      </c>
    </row>
    <row r="107" spans="1:8" ht="1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48236</v>
      </c>
    </row>
    <row r="108" spans="1:8" ht="1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16376</v>
      </c>
    </row>
    <row r="109" spans="1:8" ht="1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16352</v>
      </c>
    </row>
    <row r="111" spans="1:8" ht="1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3104</v>
      </c>
    </row>
    <row r="112" spans="1:8" ht="1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6561</v>
      </c>
    </row>
    <row r="114" spans="1:8" ht="1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4189</v>
      </c>
    </row>
    <row r="116" spans="1:8" ht="1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1292</v>
      </c>
    </row>
    <row r="117" spans="1:8" ht="1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1206</v>
      </c>
    </row>
    <row r="118" spans="1:8" ht="1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5207</v>
      </c>
    </row>
    <row r="119" spans="1:8" ht="1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37935</v>
      </c>
    </row>
    <row r="121" spans="1:8" ht="1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17</v>
      </c>
    </row>
    <row r="124" spans="1:8" ht="1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37952</v>
      </c>
    </row>
    <row r="125" spans="1:8" ht="1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173031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4743</v>
      </c>
    </row>
    <row r="128" spans="1:8" ht="1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50983</v>
      </c>
    </row>
    <row r="129" spans="1:8" ht="1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8295</v>
      </c>
    </row>
    <row r="130" spans="1:8" ht="1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19912</v>
      </c>
    </row>
    <row r="131" spans="1:8" ht="1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3489</v>
      </c>
    </row>
    <row r="132" spans="1:8" ht="1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999</v>
      </c>
    </row>
    <row r="135" spans="1:8" ht="1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88421</v>
      </c>
    </row>
    <row r="138" spans="1:8" ht="1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737</v>
      </c>
    </row>
    <row r="139" spans="1:8" ht="1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749</v>
      </c>
    </row>
    <row r="143" spans="1:8" ht="1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89170</v>
      </c>
    </row>
    <row r="144" spans="1:8" ht="1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11071</v>
      </c>
    </row>
    <row r="145" spans="1:8" ht="1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89170</v>
      </c>
    </row>
    <row r="148" spans="1:8" ht="1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11071</v>
      </c>
    </row>
    <row r="149" spans="1:8" ht="1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1107</v>
      </c>
    </row>
    <row r="150" spans="1:8" ht="1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1107</v>
      </c>
    </row>
    <row r="151" spans="1:8" ht="1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9964</v>
      </c>
    </row>
    <row r="154" spans="1:8" ht="1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9964</v>
      </c>
    </row>
    <row r="156" spans="1:8" ht="1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100241</v>
      </c>
    </row>
    <row r="157" spans="1:8" ht="1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97549</v>
      </c>
    </row>
    <row r="160" spans="1:8" ht="1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2605</v>
      </c>
    </row>
    <row r="161" spans="1:8" ht="1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100154</v>
      </c>
    </row>
    <row r="162" spans="1:8" ht="1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9</v>
      </c>
    </row>
    <row r="164" spans="1:8" ht="1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78</v>
      </c>
    </row>
    <row r="165" spans="1:8" ht="1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</v>
      </c>
    </row>
    <row r="170" spans="1:8" ht="1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100241</v>
      </c>
    </row>
    <row r="171" spans="1:8" ht="1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100241</v>
      </c>
    </row>
    <row r="175" spans="1:8" ht="1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100241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119568</v>
      </c>
    </row>
    <row r="182" spans="1:8" ht="1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-78585</v>
      </c>
    </row>
    <row r="183" spans="1:8" ht="1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-24118</v>
      </c>
    </row>
    <row r="185" spans="1:8" ht="1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-5085</v>
      </c>
    </row>
    <row r="186" spans="1:8" ht="1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-1517</v>
      </c>
    </row>
    <row r="187" spans="1:8" ht="1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-47</v>
      </c>
    </row>
    <row r="190" spans="1:8" ht="1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-1379</v>
      </c>
    </row>
    <row r="191" spans="1:8" ht="1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8837</v>
      </c>
    </row>
    <row r="192" spans="1:8" ht="1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-3290</v>
      </c>
    </row>
    <row r="193" spans="1:8" ht="1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183</v>
      </c>
    </row>
    <row r="194" spans="1:8" ht="1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997</v>
      </c>
    </row>
    <row r="196" spans="1:8" ht="1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78</v>
      </c>
    </row>
    <row r="197" spans="1:8" ht="1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-4337</v>
      </c>
    </row>
    <row r="198" spans="1:8" ht="1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-6369</v>
      </c>
    </row>
    <row r="203" spans="1:8" ht="1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-440</v>
      </c>
    </row>
    <row r="207" spans="1:8" ht="1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-4132</v>
      </c>
    </row>
    <row r="208" spans="1:8" ht="1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-62</v>
      </c>
    </row>
    <row r="209" spans="1:8" ht="1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-4634</v>
      </c>
    </row>
    <row r="212" spans="1:8" ht="1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-2166</v>
      </c>
    </row>
    <row r="213" spans="1:8" ht="1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19915</v>
      </c>
    </row>
    <row r="214" spans="1:8" ht="1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17749</v>
      </c>
    </row>
    <row r="215" spans="1:8" ht="1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51398</v>
      </c>
    </row>
    <row r="351" spans="1:8" ht="1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51398</v>
      </c>
    </row>
    <row r="355" spans="1:8" ht="1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9964</v>
      </c>
    </row>
    <row r="356" spans="1:8" ht="1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61362</v>
      </c>
    </row>
    <row r="369" spans="1:8" ht="1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61362</v>
      </c>
    </row>
    <row r="372" spans="1:8" ht="1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76879</v>
      </c>
    </row>
    <row r="417" spans="1:8" ht="1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76879</v>
      </c>
    </row>
    <row r="421" spans="1:8" ht="1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9964</v>
      </c>
    </row>
    <row r="422" spans="1:8" ht="1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86843</v>
      </c>
    </row>
    <row r="435" spans="1:8" ht="1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86843</v>
      </c>
    </row>
    <row r="438" spans="1:8" ht="1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54842</v>
      </c>
    </row>
    <row r="463" spans="1:8" ht="1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8916</v>
      </c>
    </row>
    <row r="464" spans="1:8" ht="1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44180</v>
      </c>
    </row>
    <row r="466" spans="1:8" ht="1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15725</v>
      </c>
    </row>
    <row r="469" spans="1:8" ht="1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123663</v>
      </c>
    </row>
    <row r="470" spans="1:8" ht="1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8627</v>
      </c>
    </row>
    <row r="474" spans="1:8" ht="1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8627</v>
      </c>
    </row>
    <row r="477" spans="1:8" ht="1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46255</v>
      </c>
    </row>
    <row r="478" spans="1:8" ht="1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46255</v>
      </c>
    </row>
    <row r="479" spans="1:8" ht="1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46255</v>
      </c>
    </row>
    <row r="489" spans="1:8" ht="1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178545</v>
      </c>
    </row>
    <row r="491" spans="1:8" ht="1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3068</v>
      </c>
    </row>
    <row r="493" spans="1:8" ht="1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516</v>
      </c>
    </row>
    <row r="494" spans="1:8" ht="1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6789</v>
      </c>
    </row>
    <row r="496" spans="1:8" ht="1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3709</v>
      </c>
    </row>
    <row r="499" spans="1:8" ht="1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14082</v>
      </c>
    </row>
    <row r="500" spans="1:8" ht="1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667</v>
      </c>
    </row>
    <row r="504" spans="1:8" ht="1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667</v>
      </c>
    </row>
    <row r="507" spans="1:8" ht="1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14749</v>
      </c>
    </row>
    <row r="521" spans="1:8" ht="1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25</v>
      </c>
    </row>
    <row r="523" spans="1:8" ht="1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12</v>
      </c>
    </row>
    <row r="524" spans="1:8" ht="1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1265</v>
      </c>
    </row>
    <row r="526" spans="1:8" ht="1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410</v>
      </c>
    </row>
    <row r="529" spans="1:8" ht="1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1712</v>
      </c>
    </row>
    <row r="530" spans="1:8" ht="1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1712</v>
      </c>
    </row>
    <row r="551" spans="1:8" ht="1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57885</v>
      </c>
    </row>
    <row r="553" spans="1:8" ht="1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9420</v>
      </c>
    </row>
    <row r="554" spans="1:8" ht="1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49704</v>
      </c>
    </row>
    <row r="556" spans="1:8" ht="1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19024</v>
      </c>
    </row>
    <row r="559" spans="1:8" ht="1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136033</v>
      </c>
    </row>
    <row r="560" spans="1:8" ht="1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9294</v>
      </c>
    </row>
    <row r="564" spans="1:8" ht="1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9294</v>
      </c>
    </row>
    <row r="567" spans="1:8" ht="1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46255</v>
      </c>
    </row>
    <row r="568" spans="1:8" ht="1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46255</v>
      </c>
    </row>
    <row r="569" spans="1:8" ht="1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46255</v>
      </c>
    </row>
    <row r="579" spans="1:8" ht="1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191582</v>
      </c>
    </row>
    <row r="581" spans="1:8" ht="1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57885</v>
      </c>
    </row>
    <row r="643" spans="1:8" ht="1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9420</v>
      </c>
    </row>
    <row r="644" spans="1:8" ht="1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49704</v>
      </c>
    </row>
    <row r="646" spans="1:8" ht="1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19024</v>
      </c>
    </row>
    <row r="649" spans="1:8" ht="1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136033</v>
      </c>
    </row>
    <row r="650" spans="1:8" ht="1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9294</v>
      </c>
    </row>
    <row r="654" spans="1:8" ht="1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9294</v>
      </c>
    </row>
    <row r="657" spans="1:8" ht="1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46255</v>
      </c>
    </row>
    <row r="658" spans="1:8" ht="1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46255</v>
      </c>
    </row>
    <row r="659" spans="1:8" ht="1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46255</v>
      </c>
    </row>
    <row r="669" spans="1:8" ht="1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191582</v>
      </c>
    </row>
    <row r="671" spans="1:8" ht="1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15126</v>
      </c>
    </row>
    <row r="673" spans="1:8" ht="1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3978</v>
      </c>
    </row>
    <row r="674" spans="1:8" ht="1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23272</v>
      </c>
    </row>
    <row r="676" spans="1:8" ht="1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8617</v>
      </c>
    </row>
    <row r="679" spans="1:8" ht="1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50993</v>
      </c>
    </row>
    <row r="680" spans="1:8" ht="1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6437</v>
      </c>
    </row>
    <row r="684" spans="1:8" ht="1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6437</v>
      </c>
    </row>
    <row r="687" spans="1:8" ht="1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57430</v>
      </c>
    </row>
    <row r="701" spans="1:8" ht="1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3461</v>
      </c>
    </row>
    <row r="703" spans="1:8" ht="1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548</v>
      </c>
    </row>
    <row r="704" spans="1:8" ht="1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3193</v>
      </c>
    </row>
    <row r="706" spans="1:8" ht="1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853</v>
      </c>
    </row>
    <row r="709" spans="1:8" ht="1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8055</v>
      </c>
    </row>
    <row r="710" spans="1:8" ht="1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240</v>
      </c>
    </row>
    <row r="714" spans="1:8" ht="1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240</v>
      </c>
    </row>
    <row r="717" spans="1:8" ht="1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8295</v>
      </c>
    </row>
    <row r="731" spans="1:8" ht="1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22</v>
      </c>
    </row>
    <row r="733" spans="1:8" ht="1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12</v>
      </c>
    </row>
    <row r="734" spans="1:8" ht="1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1210</v>
      </c>
    </row>
    <row r="736" spans="1:8" ht="1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1245</v>
      </c>
    </row>
    <row r="740" spans="1:8" ht="1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1245</v>
      </c>
    </row>
    <row r="761" spans="1:8" ht="1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18565</v>
      </c>
    </row>
    <row r="763" spans="1:8" ht="1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4514</v>
      </c>
    </row>
    <row r="764" spans="1:8" ht="1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25255</v>
      </c>
    </row>
    <row r="766" spans="1:8" ht="1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9469</v>
      </c>
    </row>
    <row r="769" spans="1:8" ht="1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57803</v>
      </c>
    </row>
    <row r="770" spans="1:8" ht="1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6677</v>
      </c>
    </row>
    <row r="774" spans="1:8" ht="1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6677</v>
      </c>
    </row>
    <row r="777" spans="1:8" ht="1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64480</v>
      </c>
    </row>
    <row r="791" spans="1:8" ht="1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18565</v>
      </c>
    </row>
    <row r="853" spans="1:8" ht="1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4514</v>
      </c>
    </row>
    <row r="854" spans="1:8" ht="1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25255</v>
      </c>
    </row>
    <row r="856" spans="1:8" ht="1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9469</v>
      </c>
    </row>
    <row r="859" spans="1:8" ht="1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57803</v>
      </c>
    </row>
    <row r="860" spans="1:8" ht="1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6677</v>
      </c>
    </row>
    <row r="864" spans="1:8" ht="1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6677</v>
      </c>
    </row>
    <row r="867" spans="1:8" ht="1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64480</v>
      </c>
    </row>
    <row r="881" spans="1:8" ht="1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39320</v>
      </c>
    </row>
    <row r="883" spans="1:8" ht="1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4906</v>
      </c>
    </row>
    <row r="884" spans="1:8" ht="1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24449</v>
      </c>
    </row>
    <row r="886" spans="1:8" ht="1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9555</v>
      </c>
    </row>
    <row r="889" spans="1:8" ht="1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78230</v>
      </c>
    </row>
    <row r="890" spans="1:8" ht="1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2617</v>
      </c>
    </row>
    <row r="894" spans="1:8" ht="1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2617</v>
      </c>
    </row>
    <row r="897" spans="1:8" ht="1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46255</v>
      </c>
    </row>
    <row r="898" spans="1:8" ht="1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46255</v>
      </c>
    </row>
    <row r="899" spans="1:8" ht="1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46255</v>
      </c>
    </row>
    <row r="909" spans="1:8" ht="1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127102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920</v>
      </c>
    </row>
    <row r="918" spans="1:8" ht="1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445</v>
      </c>
    </row>
    <row r="919" spans="1:8" ht="1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445</v>
      </c>
    </row>
    <row r="921" spans="1:8" ht="1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1365</v>
      </c>
    </row>
    <row r="922" spans="1:8" ht="1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465</v>
      </c>
    </row>
    <row r="923" spans="1:8" ht="1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3834</v>
      </c>
    </row>
    <row r="924" spans="1:8" ht="1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1995</v>
      </c>
    </row>
    <row r="925" spans="1:8" ht="1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1839</v>
      </c>
    </row>
    <row r="926" spans="1:8" ht="1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19720</v>
      </c>
    </row>
    <row r="928" spans="1:8" ht="1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2430</v>
      </c>
    </row>
    <row r="938" spans="1:8" ht="1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2430</v>
      </c>
    </row>
    <row r="942" spans="1:8" ht="1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25984</v>
      </c>
    </row>
    <row r="943" spans="1:8" ht="1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27814</v>
      </c>
    </row>
    <row r="944" spans="1:8" ht="1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465</v>
      </c>
    </row>
    <row r="955" spans="1:8" ht="1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3834</v>
      </c>
    </row>
    <row r="956" spans="1:8" ht="1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1995</v>
      </c>
    </row>
    <row r="957" spans="1:8" ht="1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1839</v>
      </c>
    </row>
    <row r="958" spans="1:8" ht="1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19720</v>
      </c>
    </row>
    <row r="960" spans="1:8" ht="1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2430</v>
      </c>
    </row>
    <row r="970" spans="1:8" ht="1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2430</v>
      </c>
    </row>
    <row r="974" spans="1:8" ht="1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25984</v>
      </c>
    </row>
    <row r="975" spans="1:8" ht="1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26449</v>
      </c>
    </row>
    <row r="976" spans="1:8" ht="1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920</v>
      </c>
    </row>
    <row r="982" spans="1:8" ht="1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445</v>
      </c>
    </row>
    <row r="983" spans="1:8" ht="1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445</v>
      </c>
    </row>
    <row r="985" spans="1:8" ht="1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1365</v>
      </c>
    </row>
    <row r="986" spans="1:8" ht="1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1365</v>
      </c>
    </row>
    <row r="1008" spans="1:8" ht="1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47999</v>
      </c>
    </row>
    <row r="1021" spans="1:8" ht="1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15009</v>
      </c>
    </row>
    <row r="1022" spans="1:8" ht="1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47999</v>
      </c>
    </row>
    <row r="1023" spans="1:8" ht="1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3104</v>
      </c>
    </row>
    <row r="1025" spans="1:8" ht="1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3104</v>
      </c>
    </row>
    <row r="1026" spans="1:8" ht="1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9263</v>
      </c>
    </row>
    <row r="1029" spans="1:8" ht="1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641</v>
      </c>
    </row>
    <row r="1030" spans="1:8" ht="1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8622</v>
      </c>
    </row>
    <row r="1032" spans="1:8" ht="1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7113</v>
      </c>
    </row>
    <row r="1034" spans="1:8" ht="1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7113</v>
      </c>
    </row>
    <row r="1038" spans="1:8" ht="1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13248</v>
      </c>
    </row>
    <row r="1039" spans="1:8" ht="1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6561</v>
      </c>
    </row>
    <row r="1041" spans="1:8" ht="1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4189</v>
      </c>
    </row>
    <row r="1043" spans="1:8" ht="1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1206</v>
      </c>
    </row>
    <row r="1044" spans="1:8" ht="1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69</v>
      </c>
    </row>
    <row r="1045" spans="1:8" ht="1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521</v>
      </c>
    </row>
    <row r="1046" spans="1:8" ht="1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616</v>
      </c>
    </row>
    <row r="1047" spans="1:8" ht="1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1292</v>
      </c>
    </row>
    <row r="1048" spans="1:8" ht="1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5207</v>
      </c>
    </row>
    <row r="1049" spans="1:8" ht="1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37935</v>
      </c>
    </row>
    <row r="1050" spans="1:8" ht="1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85934</v>
      </c>
    </row>
    <row r="1051" spans="1:8" ht="1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3104</v>
      </c>
    </row>
    <row r="1068" spans="1:8" ht="1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3104</v>
      </c>
    </row>
    <row r="1069" spans="1:8" ht="1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9263</v>
      </c>
    </row>
    <row r="1072" spans="1:8" ht="1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641</v>
      </c>
    </row>
    <row r="1073" spans="1:8" ht="1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8622</v>
      </c>
    </row>
    <row r="1075" spans="1:8" ht="1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7113</v>
      </c>
    </row>
    <row r="1077" spans="1:8" ht="1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7113</v>
      </c>
    </row>
    <row r="1081" spans="1:8" ht="1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13248</v>
      </c>
    </row>
    <row r="1082" spans="1:8" ht="1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6561</v>
      </c>
    </row>
    <row r="1084" spans="1:8" ht="1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4189</v>
      </c>
    </row>
    <row r="1086" spans="1:8" ht="1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1206</v>
      </c>
    </row>
    <row r="1087" spans="1:8" ht="1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69</v>
      </c>
    </row>
    <row r="1088" spans="1:8" ht="1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521</v>
      </c>
    </row>
    <row r="1089" spans="1:8" ht="1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616</v>
      </c>
    </row>
    <row r="1090" spans="1:8" ht="1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1292</v>
      </c>
    </row>
    <row r="1091" spans="1:8" ht="1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5207</v>
      </c>
    </row>
    <row r="1092" spans="1:8" ht="1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37935</v>
      </c>
    </row>
    <row r="1093" spans="1:8" ht="1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37935</v>
      </c>
    </row>
    <row r="1094" spans="1:8" ht="1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47999</v>
      </c>
    </row>
    <row r="1107" spans="1:8" ht="1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15009</v>
      </c>
    </row>
    <row r="1108" spans="1:8" ht="1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47999</v>
      </c>
    </row>
    <row r="1109" spans="1:8" ht="1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47999</v>
      </c>
    </row>
    <row r="1137" spans="1:8" ht="1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46255</v>
      </c>
    </row>
    <row r="1297" spans="1:8" ht="1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46255</v>
      </c>
    </row>
    <row r="1301" spans="1:8" ht="1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46255</v>
      </c>
    </row>
    <row r="1327" spans="1:8" ht="1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46255</v>
      </c>
    </row>
    <row r="1331" spans="1:8" ht="1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">
      <selection activeCell="E24" sqref="E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">
      <c r="A13" s="89" t="s">
        <v>27</v>
      </c>
      <c r="B13" s="91" t="s">
        <v>28</v>
      </c>
      <c r="C13" s="197">
        <v>39320</v>
      </c>
      <c r="D13" s="197">
        <v>39716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">
      <c r="A14" s="89" t="s">
        <v>30</v>
      </c>
      <c r="B14" s="91" t="s">
        <v>31</v>
      </c>
      <c r="C14" s="197">
        <v>4906</v>
      </c>
      <c r="D14" s="197">
        <v>4938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24449</v>
      </c>
      <c r="D16" s="197">
        <v>20908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9555</v>
      </c>
      <c r="D19" s="197">
        <v>7108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78230</v>
      </c>
      <c r="D20" s="598">
        <f>SUM(D12:D19)</f>
        <v>72670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2617</v>
      </c>
      <c r="D25" s="196">
        <v>2190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2617</v>
      </c>
      <c r="D28" s="598">
        <f>SUM(D24:D27)</f>
        <v>2190</v>
      </c>
      <c r="E28" s="202" t="s">
        <v>84</v>
      </c>
      <c r="F28" s="93" t="s">
        <v>85</v>
      </c>
      <c r="G28" s="595">
        <f>SUM(G29:G31)</f>
        <v>51398</v>
      </c>
      <c r="H28" s="596">
        <f>SUM(H29:H31)</f>
        <v>28888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51398</v>
      </c>
      <c r="H29" s="197">
        <v>28888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9964</v>
      </c>
      <c r="H32" s="197">
        <v>22510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61362</v>
      </c>
      <c r="H34" s="598">
        <f>H28+H32+H33</f>
        <v>51398</v>
      </c>
    </row>
    <row r="35" spans="1:8" ht="1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46255</v>
      </c>
      <c r="D36" s="196">
        <v>46255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86843</v>
      </c>
      <c r="H37" s="600">
        <f>H26+H18+H34</f>
        <v>76879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32564+15009-696+136</f>
        <v>47013</v>
      </c>
      <c r="H45" s="197">
        <v>46034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920</v>
      </c>
      <c r="D48" s="197">
        <v>1917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986</v>
      </c>
      <c r="H49" s="197">
        <v>1547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47999</v>
      </c>
      <c r="H50" s="596">
        <f>SUM(H44:H49)</f>
        <v>47581</v>
      </c>
    </row>
    <row r="51" spans="1:8" ht="15">
      <c r="A51" s="89" t="s">
        <v>79</v>
      </c>
      <c r="B51" s="91" t="s">
        <v>155</v>
      </c>
      <c r="C51" s="197">
        <v>445</v>
      </c>
      <c r="D51" s="197">
        <v>445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1365</v>
      </c>
      <c r="D52" s="598">
        <f>SUM(D48:D51)</f>
        <v>2362</v>
      </c>
      <c r="E52" s="201" t="s">
        <v>158</v>
      </c>
      <c r="F52" s="95" t="s">
        <v>159</v>
      </c>
      <c r="G52" s="197">
        <v>229</v>
      </c>
      <c r="H52" s="196">
        <v>283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465</v>
      </c>
      <c r="D55" s="479">
        <v>465</v>
      </c>
      <c r="E55" s="89" t="s">
        <v>168</v>
      </c>
      <c r="F55" s="95" t="s">
        <v>169</v>
      </c>
      <c r="G55" s="197">
        <v>8</v>
      </c>
      <c r="H55" s="196">
        <v>16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128932</v>
      </c>
      <c r="D56" s="602">
        <f>D20+D21+D22+D28+D33+D46+D52+D54+D55</f>
        <v>123942</v>
      </c>
      <c r="E56" s="100" t="s">
        <v>850</v>
      </c>
      <c r="F56" s="99" t="s">
        <v>172</v>
      </c>
      <c r="G56" s="599">
        <f>G50+G52+G53+G54+G55</f>
        <v>48236</v>
      </c>
      <c r="H56" s="600">
        <f>H50+H52+H53+H54+H55</f>
        <v>47880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366</v>
      </c>
      <c r="D59" s="196">
        <v>395</v>
      </c>
      <c r="E59" s="201" t="s">
        <v>180</v>
      </c>
      <c r="F59" s="486" t="s">
        <v>181</v>
      </c>
      <c r="G59" s="197">
        <f>6504+9263+22+587</f>
        <v>16376</v>
      </c>
      <c r="H59" s="196">
        <v>16197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16352</v>
      </c>
      <c r="H61" s="596">
        <f>SUM(H62:H68)</f>
        <v>17655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2994+110</f>
        <v>3104</v>
      </c>
      <c r="H62" s="197">
        <v>2895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5657+1743+2265-2994-110</f>
        <v>6561</v>
      </c>
      <c r="H64" s="197">
        <v>5893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366</v>
      </c>
      <c r="D65" s="598">
        <f>SUM(D59:D64)</f>
        <v>395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4189</v>
      </c>
      <c r="H66" s="197">
        <v>4931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1292</v>
      </c>
      <c r="H67" s="197">
        <v>1364</v>
      </c>
    </row>
    <row r="68" spans="1:8" ht="15">
      <c r="A68" s="89" t="s">
        <v>206</v>
      </c>
      <c r="B68" s="91" t="s">
        <v>207</v>
      </c>
      <c r="C68" s="197">
        <f>1995+1839</f>
        <v>3834</v>
      </c>
      <c r="D68" s="197">
        <v>6294</v>
      </c>
      <c r="E68" s="89" t="s">
        <v>212</v>
      </c>
      <c r="F68" s="93" t="s">
        <v>213</v>
      </c>
      <c r="G68" s="197">
        <v>1206</v>
      </c>
      <c r="H68" s="197">
        <v>2572</v>
      </c>
    </row>
    <row r="69" spans="1:8" ht="15">
      <c r="A69" s="89" t="s">
        <v>210</v>
      </c>
      <c r="B69" s="91" t="s">
        <v>211</v>
      </c>
      <c r="C69" s="197">
        <f>22837-968-308-1839-2</f>
        <v>19720</v>
      </c>
      <c r="D69" s="197">
        <v>16124</v>
      </c>
      <c r="E69" s="201" t="s">
        <v>79</v>
      </c>
      <c r="F69" s="93" t="s">
        <v>216</v>
      </c>
      <c r="G69" s="197">
        <f>5207</f>
        <v>5207</v>
      </c>
      <c r="H69" s="197">
        <v>12530</v>
      </c>
    </row>
    <row r="70" spans="1:8" ht="1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37935</v>
      </c>
      <c r="H71" s="598">
        <f>H59+H60+H61+H69+H70</f>
        <v>46382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3127-137-696+136</f>
        <v>2430</v>
      </c>
      <c r="D75" s="197">
        <v>4488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25984</v>
      </c>
      <c r="D76" s="598">
        <f>SUM(D68:D75)</f>
        <v>26906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17</v>
      </c>
      <c r="H77" s="479">
        <v>17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37952</v>
      </c>
      <c r="H79" s="600">
        <f>H71+H73+H75+H77</f>
        <v>46399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625</v>
      </c>
      <c r="D88" s="197">
        <v>887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17012</v>
      </c>
      <c r="D89" s="197">
        <v>18916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112</v>
      </c>
      <c r="D90" s="197">
        <v>112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17749</v>
      </c>
      <c r="D92" s="598">
        <f>SUM(D88:D91)</f>
        <v>19915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44099</v>
      </c>
      <c r="D94" s="602">
        <f>D65+D76+D85+D92+D93</f>
        <v>47216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173031</v>
      </c>
      <c r="D95" s="604">
        <f>D94+D56</f>
        <v>171158</v>
      </c>
      <c r="E95" s="229" t="s">
        <v>942</v>
      </c>
      <c r="F95" s="489" t="s">
        <v>268</v>
      </c>
      <c r="G95" s="603">
        <f>G37+G40+G56+G79</f>
        <v>173031</v>
      </c>
      <c r="H95" s="604">
        <f>H37+H40+H56+H79</f>
        <v>171158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44400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Стефка Левиджова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979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701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4743</v>
      </c>
      <c r="D12" s="316">
        <v>4285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50983</v>
      </c>
      <c r="D13" s="316">
        <v>40055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8295</v>
      </c>
      <c r="D14" s="316">
        <v>7116</v>
      </c>
      <c r="E14" s="245" t="s">
        <v>285</v>
      </c>
      <c r="F14" s="240" t="s">
        <v>286</v>
      </c>
      <c r="G14" s="316">
        <v>97549</v>
      </c>
      <c r="H14" s="316">
        <v>79916</v>
      </c>
    </row>
    <row r="15" spans="1:8" ht="15">
      <c r="A15" s="194" t="s">
        <v>287</v>
      </c>
      <c r="B15" s="190" t="s">
        <v>288</v>
      </c>
      <c r="C15" s="316">
        <v>19912</v>
      </c>
      <c r="D15" s="316">
        <v>16926</v>
      </c>
      <c r="E15" s="245" t="s">
        <v>79</v>
      </c>
      <c r="F15" s="240" t="s">
        <v>289</v>
      </c>
      <c r="G15" s="316">
        <v>2605</v>
      </c>
      <c r="H15" s="316">
        <v>2339</v>
      </c>
    </row>
    <row r="16" spans="1:8" ht="15.75">
      <c r="A16" s="194" t="s">
        <v>290</v>
      </c>
      <c r="B16" s="190" t="s">
        <v>291</v>
      </c>
      <c r="C16" s="316">
        <v>3489</v>
      </c>
      <c r="D16" s="316">
        <v>2986</v>
      </c>
      <c r="E16" s="236" t="s">
        <v>52</v>
      </c>
      <c r="F16" s="264" t="s">
        <v>292</v>
      </c>
      <c r="G16" s="628">
        <f>SUM(G12:G15)</f>
        <v>100154</v>
      </c>
      <c r="H16" s="629">
        <f>SUM(H12:H15)</f>
        <v>82255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39">
        <v>86</v>
      </c>
    </row>
    <row r="19" spans="1:8" ht="15">
      <c r="A19" s="194" t="s">
        <v>299</v>
      </c>
      <c r="B19" s="190" t="s">
        <v>300</v>
      </c>
      <c r="C19" s="316">
        <v>999</v>
      </c>
      <c r="D19" s="316">
        <v>821</v>
      </c>
      <c r="E19" s="194" t="s">
        <v>301</v>
      </c>
      <c r="F19" s="237" t="s">
        <v>302</v>
      </c>
      <c r="G19" s="316">
        <v>9</v>
      </c>
      <c r="H19" s="316">
        <v>86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88421</v>
      </c>
      <c r="D22" s="629">
        <f>SUM(D12:D18)+D19</f>
        <v>72189</v>
      </c>
      <c r="E22" s="194" t="s">
        <v>309</v>
      </c>
      <c r="F22" s="237" t="s">
        <v>310</v>
      </c>
      <c r="G22" s="316">
        <v>78</v>
      </c>
      <c r="H22" s="316">
        <v>167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3491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737</v>
      </c>
      <c r="D25" s="316">
        <v>843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78</v>
      </c>
      <c r="H27" s="629">
        <f>SUM(H22:H26)</f>
        <v>3658</v>
      </c>
    </row>
    <row r="28" spans="1:8" ht="15">
      <c r="A28" s="194" t="s">
        <v>79</v>
      </c>
      <c r="B28" s="237" t="s">
        <v>327</v>
      </c>
      <c r="C28" s="316">
        <v>12</v>
      </c>
      <c r="D28" s="316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749</v>
      </c>
      <c r="D29" s="629">
        <f>SUM(D25:D28)</f>
        <v>857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89170</v>
      </c>
      <c r="D31" s="635">
        <f>D29+D22</f>
        <v>73046</v>
      </c>
      <c r="E31" s="251" t="s">
        <v>824</v>
      </c>
      <c r="F31" s="266" t="s">
        <v>331</v>
      </c>
      <c r="G31" s="253">
        <f>G16+G18+G27</f>
        <v>100241</v>
      </c>
      <c r="H31" s="254">
        <f>H16+H18+H27</f>
        <v>85999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11071</v>
      </c>
      <c r="D33" s="244">
        <f>IF((H31-D31)&gt;0,H31-D31,0)</f>
        <v>12953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89170</v>
      </c>
      <c r="D36" s="637">
        <f>D31-D34+D35</f>
        <v>73046</v>
      </c>
      <c r="E36" s="262" t="s">
        <v>346</v>
      </c>
      <c r="F36" s="256" t="s">
        <v>347</v>
      </c>
      <c r="G36" s="267">
        <f>G35-G34+G31</f>
        <v>100241</v>
      </c>
      <c r="H36" s="268">
        <f>H35-H34+H31</f>
        <v>85999</v>
      </c>
    </row>
    <row r="37" spans="1:8" ht="15.75">
      <c r="A37" s="261" t="s">
        <v>348</v>
      </c>
      <c r="B37" s="231" t="s">
        <v>349</v>
      </c>
      <c r="C37" s="634">
        <f>IF((G36-C36)&gt;0,G36-C36,0)</f>
        <v>11071</v>
      </c>
      <c r="D37" s="635">
        <f>IF((H36-D36)&gt;0,H36-D36,0)</f>
        <v>12953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1107</v>
      </c>
      <c r="D38" s="629">
        <f>D39+D40+D41</f>
        <v>946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1107</v>
      </c>
      <c r="D39" s="316">
        <v>946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9964</v>
      </c>
      <c r="D42" s="244">
        <f>+IF((H36-D36-D38)&gt;0,H36-D36-D38,0)</f>
        <v>12007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9964</v>
      </c>
      <c r="D44" s="268">
        <f>IF(H42=0,IF(D42-D43&gt;0,D42-D43+H43,0),IF(H42-H43&lt;0,H43-H42+D42,0))</f>
        <v>12007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100241</v>
      </c>
      <c r="D45" s="631">
        <f>D36+D38+D42</f>
        <v>85999</v>
      </c>
      <c r="E45" s="270" t="s">
        <v>373</v>
      </c>
      <c r="F45" s="272" t="s">
        <v>374</v>
      </c>
      <c r="G45" s="630">
        <f>G42+G36</f>
        <v>100241</v>
      </c>
      <c r="H45" s="631">
        <f>H42+H36</f>
        <v>85999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44400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Стефка Левиджова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5">
      <selection activeCell="D30" sqref="D3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f>119751-183</f>
        <v>119568</v>
      </c>
      <c r="D11" s="197">
        <f>96238-110</f>
        <v>96128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-81033-842+3290</f>
        <v>-78585</v>
      </c>
      <c r="D12" s="197">
        <f>-61271-17+514+39+1466</f>
        <v>-59269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f>9-24127</f>
        <v>-24118</v>
      </c>
      <c r="D14" s="197">
        <f>17-19040</f>
        <v>-19023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-4822-200-63</f>
        <v>-5085</v>
      </c>
      <c r="D15" s="197">
        <v>-6019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-1517</v>
      </c>
      <c r="D16" s="197">
        <v>-972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-47</v>
      </c>
      <c r="D19" s="197">
        <f>11-63</f>
        <v>-52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f>-639-740</f>
        <v>-1379</v>
      </c>
      <c r="D20" s="197">
        <f>571823-567779</f>
        <v>4044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8837</v>
      </c>
      <c r="D21" s="658">
        <f>SUM(D11:D20)</f>
        <v>14837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-3290</v>
      </c>
      <c r="D23" s="197">
        <v>-1466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183</v>
      </c>
      <c r="D24" s="197">
        <v>110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997</v>
      </c>
      <c r="D26" s="197">
        <v>997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78</v>
      </c>
      <c r="D27" s="197">
        <v>167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-4337</v>
      </c>
      <c r="D28" s="197">
        <v>-4133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-6369</v>
      </c>
      <c r="D33" s="658">
        <f>SUM(D23:D32)</f>
        <v>-4325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>
        <v>-440</v>
      </c>
      <c r="D38" s="197">
        <f>-987-522</f>
        <v>-1509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-4132</v>
      </c>
      <c r="D39" s="197">
        <v>-3950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f>-50-12</f>
        <v>-62</v>
      </c>
      <c r="D40" s="197">
        <f>-441-15-17</f>
        <v>-473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-4634</v>
      </c>
      <c r="D43" s="660">
        <f>SUM(D35:D42)</f>
        <v>-5932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-2166</v>
      </c>
      <c r="D44" s="307">
        <f>D43+D33+D21</f>
        <v>4580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19915</v>
      </c>
      <c r="D45" s="309">
        <v>5784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17749</v>
      </c>
      <c r="D46" s="311">
        <f>D45+D44</f>
        <v>10364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44400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Стефка Левиджова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>
      <c r="A59" s="695"/>
      <c r="B59" s="702" t="s">
        <v>979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51398</v>
      </c>
      <c r="J13" s="584">
        <f>'1-Баланс'!H30+'1-Баланс'!H33</f>
        <v>0</v>
      </c>
      <c r="K13" s="585"/>
      <c r="L13" s="584">
        <f>SUM(C13:K13)</f>
        <v>76879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51398</v>
      </c>
      <c r="J17" s="652">
        <f t="shared" si="2"/>
        <v>0</v>
      </c>
      <c r="K17" s="652">
        <f t="shared" si="2"/>
        <v>0</v>
      </c>
      <c r="L17" s="584">
        <f t="shared" si="1"/>
        <v>76879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9964</v>
      </c>
      <c r="J18" s="584">
        <f>+'1-Баланс'!G33</f>
        <v>0</v>
      </c>
      <c r="K18" s="585"/>
      <c r="L18" s="584">
        <f t="shared" si="1"/>
        <v>9964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61362</v>
      </c>
      <c r="J31" s="652">
        <f t="shared" si="6"/>
        <v>0</v>
      </c>
      <c r="K31" s="652">
        <f t="shared" si="6"/>
        <v>0</v>
      </c>
      <c r="L31" s="584">
        <f t="shared" si="1"/>
        <v>86843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61362</v>
      </c>
      <c r="J34" s="587">
        <f t="shared" si="7"/>
        <v>0</v>
      </c>
      <c r="K34" s="587">
        <f t="shared" si="7"/>
        <v>0</v>
      </c>
      <c r="L34" s="650">
        <f t="shared" si="1"/>
        <v>86843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44400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Стефка Левиджова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>
      <c r="A43" s="695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">
      <c r="A15" s="678" t="s">
        <v>1002</v>
      </c>
      <c r="B15" s="679"/>
      <c r="C15" s="92">
        <v>16456</v>
      </c>
      <c r="D15" s="92">
        <v>100</v>
      </c>
      <c r="E15" s="92"/>
      <c r="F15" s="469">
        <f t="shared" si="0"/>
        <v>16456</v>
      </c>
    </row>
    <row r="16" spans="1:6" ht="15">
      <c r="A16" s="678" t="s">
        <v>1003</v>
      </c>
      <c r="B16" s="679"/>
      <c r="C16" s="92">
        <v>3352</v>
      </c>
      <c r="D16" s="92">
        <v>100</v>
      </c>
      <c r="E16" s="92"/>
      <c r="F16" s="469">
        <f t="shared" si="0"/>
        <v>3352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46255</v>
      </c>
      <c r="D27" s="472"/>
      <c r="E27" s="472">
        <f>SUM(E12:E26)</f>
        <v>0</v>
      </c>
      <c r="F27" s="472">
        <f>SUM(F12:F26)</f>
        <v>46255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46255</v>
      </c>
      <c r="D79" s="472"/>
      <c r="E79" s="472">
        <f>E78+E61+E44+E27</f>
        <v>0</v>
      </c>
      <c r="F79" s="472">
        <f>F78+F61+F44+F27</f>
        <v>46255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44400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Стефка Левиджова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>
      <c r="A156" s="695"/>
      <c r="B156" s="702" t="s">
        <v>979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E14" sqref="E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54842</v>
      </c>
      <c r="E12" s="328">
        <v>3068</v>
      </c>
      <c r="F12" s="328">
        <v>25</v>
      </c>
      <c r="G12" s="329">
        <f aca="true" t="shared" si="2" ref="G12:G41">D12+E12-F12</f>
        <v>57885</v>
      </c>
      <c r="H12" s="328"/>
      <c r="I12" s="328"/>
      <c r="J12" s="329">
        <f aca="true" t="shared" si="3" ref="J12:J41">G12+H12-I12</f>
        <v>57885</v>
      </c>
      <c r="K12" s="328">
        <v>15126</v>
      </c>
      <c r="L12" s="328">
        <v>3461</v>
      </c>
      <c r="M12" s="328">
        <v>22</v>
      </c>
      <c r="N12" s="329">
        <f aca="true" t="shared" si="4" ref="N12:N41">K12+L12-M12</f>
        <v>18565</v>
      </c>
      <c r="O12" s="328"/>
      <c r="P12" s="328"/>
      <c r="Q12" s="329">
        <f t="shared" si="0"/>
        <v>18565</v>
      </c>
      <c r="R12" s="340">
        <f t="shared" si="1"/>
        <v>39320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8916</v>
      </c>
      <c r="E13" s="328">
        <v>516</v>
      </c>
      <c r="F13" s="328">
        <v>12</v>
      </c>
      <c r="G13" s="329">
        <f t="shared" si="2"/>
        <v>9420</v>
      </c>
      <c r="H13" s="328"/>
      <c r="I13" s="328"/>
      <c r="J13" s="329">
        <f t="shared" si="3"/>
        <v>9420</v>
      </c>
      <c r="K13" s="328">
        <v>3978</v>
      </c>
      <c r="L13" s="328">
        <v>548</v>
      </c>
      <c r="M13" s="328">
        <v>12</v>
      </c>
      <c r="N13" s="329">
        <f t="shared" si="4"/>
        <v>4514</v>
      </c>
      <c r="O13" s="328"/>
      <c r="P13" s="328"/>
      <c r="Q13" s="329">
        <f t="shared" si="0"/>
        <v>4514</v>
      </c>
      <c r="R13" s="340">
        <f t="shared" si="1"/>
        <v>4906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44180</v>
      </c>
      <c r="E15" s="328">
        <v>6789</v>
      </c>
      <c r="F15" s="328">
        <v>1265</v>
      </c>
      <c r="G15" s="700">
        <f>D15+E15-F15</f>
        <v>49704</v>
      </c>
      <c r="H15" s="328"/>
      <c r="I15" s="328"/>
      <c r="J15" s="329">
        <f t="shared" si="3"/>
        <v>49704</v>
      </c>
      <c r="K15" s="328">
        <v>23272</v>
      </c>
      <c r="L15" s="328">
        <v>3193</v>
      </c>
      <c r="M15" s="328">
        <v>1210</v>
      </c>
      <c r="N15" s="329">
        <f t="shared" si="4"/>
        <v>25255</v>
      </c>
      <c r="O15" s="328"/>
      <c r="P15" s="328"/>
      <c r="Q15" s="329">
        <f t="shared" si="0"/>
        <v>25255</v>
      </c>
      <c r="R15" s="340">
        <f t="shared" si="1"/>
        <v>24449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15725</v>
      </c>
      <c r="E18" s="328">
        <v>3709</v>
      </c>
      <c r="F18" s="328">
        <v>410</v>
      </c>
      <c r="G18" s="329">
        <f t="shared" si="2"/>
        <v>19024</v>
      </c>
      <c r="H18" s="328"/>
      <c r="I18" s="328"/>
      <c r="J18" s="329">
        <f t="shared" si="3"/>
        <v>19024</v>
      </c>
      <c r="K18" s="328">
        <v>8617</v>
      </c>
      <c r="L18" s="328">
        <v>853</v>
      </c>
      <c r="M18" s="328">
        <v>1</v>
      </c>
      <c r="N18" s="329">
        <f t="shared" si="4"/>
        <v>9469</v>
      </c>
      <c r="O18" s="328"/>
      <c r="P18" s="328"/>
      <c r="Q18" s="329">
        <f t="shared" si="0"/>
        <v>9469</v>
      </c>
      <c r="R18" s="340">
        <f t="shared" si="1"/>
        <v>9555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123663</v>
      </c>
      <c r="E19" s="330">
        <f>SUM(E11:E18)</f>
        <v>14082</v>
      </c>
      <c r="F19" s="330">
        <f>SUM(F11:F18)</f>
        <v>1712</v>
      </c>
      <c r="G19" s="329">
        <f>D19+E19-F19</f>
        <v>136033</v>
      </c>
      <c r="H19" s="330">
        <f>SUM(H11:H18)</f>
        <v>0</v>
      </c>
      <c r="I19" s="330">
        <f>SUM(I11:I18)</f>
        <v>0</v>
      </c>
      <c r="J19" s="329">
        <f t="shared" si="3"/>
        <v>136033</v>
      </c>
      <c r="K19" s="330">
        <f>SUM(K11:K18)</f>
        <v>50993</v>
      </c>
      <c r="L19" s="330">
        <f>SUM(L11:L18)</f>
        <v>8055</v>
      </c>
      <c r="M19" s="330">
        <f>SUM(M11:M18)</f>
        <v>1245</v>
      </c>
      <c r="N19" s="329">
        <f t="shared" si="4"/>
        <v>57803</v>
      </c>
      <c r="O19" s="330">
        <f>SUM(O11:O18)</f>
        <v>0</v>
      </c>
      <c r="P19" s="330">
        <f>SUM(P11:P18)</f>
        <v>0</v>
      </c>
      <c r="Q19" s="329">
        <f t="shared" si="0"/>
        <v>57803</v>
      </c>
      <c r="R19" s="340">
        <f t="shared" si="1"/>
        <v>78230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8627</v>
      </c>
      <c r="E24" s="328">
        <v>667</v>
      </c>
      <c r="F24" s="328">
        <v>0</v>
      </c>
      <c r="G24" s="329">
        <f t="shared" si="2"/>
        <v>9294</v>
      </c>
      <c r="H24" s="328"/>
      <c r="I24" s="328"/>
      <c r="J24" s="329">
        <f t="shared" si="3"/>
        <v>9294</v>
      </c>
      <c r="K24" s="328">
        <v>6437</v>
      </c>
      <c r="L24" s="328">
        <v>240</v>
      </c>
      <c r="M24" s="328"/>
      <c r="N24" s="329">
        <f t="shared" si="4"/>
        <v>6677</v>
      </c>
      <c r="O24" s="328"/>
      <c r="P24" s="328"/>
      <c r="Q24" s="329">
        <f t="shared" si="0"/>
        <v>6677</v>
      </c>
      <c r="R24" s="340">
        <f t="shared" si="1"/>
        <v>2617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8627</v>
      </c>
      <c r="E27" s="332">
        <f aca="true" t="shared" si="5" ref="E27:P27">SUM(E23:E26)</f>
        <v>667</v>
      </c>
      <c r="F27" s="332">
        <f t="shared" si="5"/>
        <v>0</v>
      </c>
      <c r="G27" s="333">
        <f t="shared" si="2"/>
        <v>9294</v>
      </c>
      <c r="H27" s="332">
        <f t="shared" si="5"/>
        <v>0</v>
      </c>
      <c r="I27" s="332">
        <f t="shared" si="5"/>
        <v>0</v>
      </c>
      <c r="J27" s="333">
        <f t="shared" si="3"/>
        <v>9294</v>
      </c>
      <c r="K27" s="332">
        <f t="shared" si="5"/>
        <v>6437</v>
      </c>
      <c r="L27" s="332">
        <f t="shared" si="5"/>
        <v>240</v>
      </c>
      <c r="M27" s="332">
        <f t="shared" si="5"/>
        <v>0</v>
      </c>
      <c r="N27" s="333">
        <f t="shared" si="4"/>
        <v>6677</v>
      </c>
      <c r="O27" s="332">
        <f t="shared" si="5"/>
        <v>0</v>
      </c>
      <c r="P27" s="332">
        <f t="shared" si="5"/>
        <v>0</v>
      </c>
      <c r="Q27" s="333">
        <f t="shared" si="0"/>
        <v>6677</v>
      </c>
      <c r="R27" s="343">
        <f t="shared" si="1"/>
        <v>2617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46255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46255</v>
      </c>
      <c r="H29" s="335">
        <f t="shared" si="6"/>
        <v>0</v>
      </c>
      <c r="I29" s="335">
        <f t="shared" si="6"/>
        <v>0</v>
      </c>
      <c r="J29" s="336">
        <f t="shared" si="3"/>
        <v>46255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46255</v>
      </c>
    </row>
    <row r="30" spans="1:18" ht="15">
      <c r="A30" s="339"/>
      <c r="B30" s="321" t="s">
        <v>108</v>
      </c>
      <c r="C30" s="152" t="s">
        <v>563</v>
      </c>
      <c r="D30" s="328">
        <v>46255</v>
      </c>
      <c r="E30" s="328"/>
      <c r="F30" s="328"/>
      <c r="G30" s="329">
        <f t="shared" si="2"/>
        <v>46255</v>
      </c>
      <c r="H30" s="328"/>
      <c r="I30" s="328"/>
      <c r="J30" s="329">
        <f t="shared" si="3"/>
        <v>46255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46255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46255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46255</v>
      </c>
      <c r="H40" s="330">
        <f t="shared" si="10"/>
        <v>0</v>
      </c>
      <c r="I40" s="330">
        <f t="shared" si="10"/>
        <v>0</v>
      </c>
      <c r="J40" s="329">
        <f t="shared" si="3"/>
        <v>46255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46255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178545</v>
      </c>
      <c r="E42" s="349">
        <f>E19+E20+E21+E27+E40+E41</f>
        <v>14749</v>
      </c>
      <c r="F42" s="349">
        <f aca="true" t="shared" si="11" ref="F42:R42">F19+F20+F21+F27+F40+F41</f>
        <v>1712</v>
      </c>
      <c r="G42" s="349">
        <f t="shared" si="11"/>
        <v>191582</v>
      </c>
      <c r="H42" s="349">
        <f t="shared" si="11"/>
        <v>0</v>
      </c>
      <c r="I42" s="349">
        <f t="shared" si="11"/>
        <v>0</v>
      </c>
      <c r="J42" s="349">
        <f t="shared" si="11"/>
        <v>191582</v>
      </c>
      <c r="K42" s="349">
        <f t="shared" si="11"/>
        <v>57430</v>
      </c>
      <c r="L42" s="349">
        <f t="shared" si="11"/>
        <v>8295</v>
      </c>
      <c r="M42" s="349">
        <f t="shared" si="11"/>
        <v>1245</v>
      </c>
      <c r="N42" s="349">
        <f t="shared" si="11"/>
        <v>64480</v>
      </c>
      <c r="O42" s="349">
        <f t="shared" si="11"/>
        <v>0</v>
      </c>
      <c r="P42" s="349">
        <f t="shared" si="11"/>
        <v>0</v>
      </c>
      <c r="Q42" s="349">
        <f t="shared" si="11"/>
        <v>64480</v>
      </c>
      <c r="R42" s="350">
        <f t="shared" si="11"/>
        <v>127102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44400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Стефка Левиджова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">
      <c r="B50" s="695"/>
      <c r="C50" s="702" t="s">
        <v>979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">
      <selection activeCell="E31" sqref="E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>
        <v>920</v>
      </c>
      <c r="D17" s="368">
        <v>0</v>
      </c>
      <c r="E17" s="369">
        <f t="shared" si="0"/>
        <v>920</v>
      </c>
      <c r="F17" s="133"/>
    </row>
    <row r="18" spans="1:6" ht="15">
      <c r="A18" s="370" t="s">
        <v>604</v>
      </c>
      <c r="B18" s="135" t="s">
        <v>605</v>
      </c>
      <c r="C18" s="362">
        <f>+C19+C20</f>
        <v>445</v>
      </c>
      <c r="D18" s="362">
        <f>+D19+D20</f>
        <v>0</v>
      </c>
      <c r="E18" s="369">
        <f t="shared" si="0"/>
        <v>445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445</v>
      </c>
      <c r="D20" s="368"/>
      <c r="E20" s="369">
        <f t="shared" si="0"/>
        <v>445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1365</v>
      </c>
      <c r="D21" s="440">
        <f>D13+D17+D18</f>
        <v>0</v>
      </c>
      <c r="E21" s="441">
        <f>E13+E17+E18</f>
        <v>1365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465</v>
      </c>
      <c r="D23" s="443">
        <v>465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3834</v>
      </c>
      <c r="D26" s="362">
        <f>SUM(D27:D29)</f>
        <v>3834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1995</v>
      </c>
      <c r="D27" s="368">
        <v>1995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1839</v>
      </c>
      <c r="D28" s="368">
        <v>1839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19720</v>
      </c>
      <c r="D30" s="368">
        <v>19720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2430</v>
      </c>
      <c r="D40" s="362">
        <f>SUM(D41:D44)</f>
        <v>2430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2430</v>
      </c>
      <c r="D44" s="368">
        <v>2430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25984</v>
      </c>
      <c r="D45" s="438">
        <f>D26+D30+D31+D33+D32+D34+D35+D40</f>
        <v>25984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27814</v>
      </c>
      <c r="D46" s="444">
        <f>D45+D23+D21+D11</f>
        <v>26449</v>
      </c>
      <c r="E46" s="445">
        <f>E45+E23+E21+E11</f>
        <v>1365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0</v>
      </c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47999</v>
      </c>
      <c r="D66" s="197"/>
      <c r="E66" s="136">
        <f t="shared" si="1"/>
        <v>47999</v>
      </c>
      <c r="F66" s="196"/>
    </row>
    <row r="67" spans="1:6" ht="15">
      <c r="A67" s="370" t="s">
        <v>684</v>
      </c>
      <c r="B67" s="135" t="s">
        <v>685</v>
      </c>
      <c r="C67" s="197">
        <v>15009</v>
      </c>
      <c r="D67" s="197"/>
      <c r="E67" s="136">
        <f t="shared" si="1"/>
        <v>15009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47999</v>
      </c>
      <c r="D68" s="435">
        <f>D54+D58+D63+D64+D65+D66</f>
        <v>0</v>
      </c>
      <c r="E68" s="436">
        <f t="shared" si="1"/>
        <v>47999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3104</v>
      </c>
      <c r="D73" s="137">
        <f>SUM(D74:D76)</f>
        <v>3104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3104</v>
      </c>
      <c r="D74" s="197">
        <v>3104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9263</v>
      </c>
      <c r="D77" s="138">
        <f>D78+D80</f>
        <v>9263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641</v>
      </c>
      <c r="D78" s="197">
        <v>641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>
        <v>8622</v>
      </c>
      <c r="D80" s="197">
        <v>8622</v>
      </c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7113</v>
      </c>
      <c r="D82" s="138">
        <f>SUM(D83:D86)</f>
        <v>7113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>
        <v>7113</v>
      </c>
      <c r="D86" s="197">
        <v>7113</v>
      </c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13248</v>
      </c>
      <c r="D87" s="134">
        <f>SUM(D88:D92)+D96</f>
        <v>13248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6561</v>
      </c>
      <c r="D89" s="197">
        <v>6561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4189</v>
      </c>
      <c r="D91" s="197">
        <v>4189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1206</v>
      </c>
      <c r="D92" s="138">
        <f>SUM(D93:D95)</f>
        <v>1206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69</v>
      </c>
      <c r="D93" s="197">
        <v>69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521</v>
      </c>
      <c r="D94" s="197">
        <v>521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616</v>
      </c>
      <c r="D95" s="197">
        <v>616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1292</v>
      </c>
      <c r="D96" s="197">
        <v>1292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5207</v>
      </c>
      <c r="D97" s="197">
        <v>5207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37935</v>
      </c>
      <c r="D98" s="433">
        <f>D87+D82+D77+D73+D97</f>
        <v>37935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85934</v>
      </c>
      <c r="D99" s="427">
        <f>D98+D70+D68</f>
        <v>37935</v>
      </c>
      <c r="E99" s="427">
        <f>E98+E70+E68</f>
        <v>47999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44400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Стефка Левиджова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979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18" sqref="M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44400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Стефка Левиджова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">
      <c r="A35" s="694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5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kt</cp:lastModifiedBy>
  <cp:lastPrinted>2021-07-22T13:33:27Z</cp:lastPrinted>
  <dcterms:created xsi:type="dcterms:W3CDTF">2006-09-16T00:00:00Z</dcterms:created>
  <dcterms:modified xsi:type="dcterms:W3CDTF">2021-07-30T18:08:39Z</dcterms:modified>
  <cp:category/>
  <cp:version/>
  <cp:contentType/>
  <cp:contentStatus/>
</cp:coreProperties>
</file>